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1580" windowHeight="6120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J16" i="1"/>
  <c r="M22"/>
  <c r="D23"/>
  <c r="F23"/>
  <c r="G23"/>
  <c r="H23"/>
  <c r="I23"/>
  <c r="J23"/>
  <c r="L23"/>
  <c r="N23"/>
  <c r="M26"/>
  <c r="E27"/>
  <c r="F27"/>
  <c r="G27"/>
  <c r="H27"/>
  <c r="I27"/>
  <c r="J27"/>
  <c r="L27"/>
  <c r="E29"/>
  <c r="E30"/>
  <c r="F32"/>
  <c r="E34"/>
  <c r="F34"/>
  <c r="E35"/>
  <c r="F35" s="1"/>
  <c r="H46"/>
  <c r="F47"/>
  <c r="H47"/>
  <c r="L47"/>
  <c r="E49"/>
  <c r="F49"/>
  <c r="H61"/>
  <c r="F62"/>
  <c r="H62"/>
  <c r="L62"/>
  <c r="E64"/>
  <c r="F64"/>
  <c r="H76"/>
  <c r="F77"/>
  <c r="H77"/>
  <c r="L77"/>
  <c r="E79"/>
  <c r="F79"/>
  <c r="H91"/>
  <c r="F92"/>
  <c r="H92"/>
  <c r="L92"/>
  <c r="E94"/>
  <c r="F94"/>
  <c r="E36" l="1"/>
  <c r="F36" l="1"/>
  <c r="E37" s="1"/>
  <c r="F37" l="1"/>
  <c r="E38"/>
  <c r="J36" l="1"/>
  <c r="G36"/>
  <c r="L36"/>
  <c r="K36"/>
  <c r="E39"/>
  <c r="F38"/>
  <c r="F39" l="1"/>
  <c r="E40"/>
  <c r="K37"/>
  <c r="J37"/>
  <c r="G37"/>
  <c r="K38" l="1"/>
  <c r="J38"/>
  <c r="G38"/>
  <c r="L38"/>
  <c r="F40"/>
  <c r="E41"/>
  <c r="G39" l="1"/>
  <c r="K39"/>
  <c r="J39"/>
  <c r="F41"/>
  <c r="E42"/>
  <c r="F42" l="1"/>
  <c r="E43"/>
  <c r="K40"/>
  <c r="J40"/>
  <c r="G40"/>
  <c r="K41" l="1"/>
  <c r="J41"/>
  <c r="G41"/>
  <c r="F43"/>
  <c r="E44"/>
  <c r="F44" l="1"/>
  <c r="E45"/>
  <c r="F45" s="1"/>
  <c r="J42"/>
  <c r="G42"/>
  <c r="K42"/>
  <c r="G43" l="1"/>
  <c r="K43"/>
  <c r="J43"/>
  <c r="K45"/>
  <c r="K44"/>
  <c r="J45"/>
  <c r="L46" s="1"/>
  <c r="E50" s="1"/>
  <c r="J44"/>
  <c r="G45"/>
  <c r="G44"/>
  <c r="E51" l="1"/>
  <c r="F50"/>
  <c r="F51" l="1"/>
  <c r="E52" s="1"/>
  <c r="F52" l="1"/>
  <c r="E53" s="1"/>
  <c r="F53" l="1"/>
  <c r="G51"/>
  <c r="L51"/>
  <c r="K51"/>
  <c r="J51"/>
  <c r="K52" l="1"/>
  <c r="J52"/>
  <c r="G52"/>
  <c r="L52"/>
  <c r="E54"/>
  <c r="F54" l="1"/>
  <c r="E55" s="1"/>
  <c r="F55" l="1"/>
  <c r="G53"/>
  <c r="L53"/>
  <c r="K53"/>
  <c r="J53"/>
  <c r="K54" l="1"/>
  <c r="J54"/>
  <c r="G54"/>
  <c r="L54"/>
  <c r="E56"/>
  <c r="E57" l="1"/>
  <c r="F56"/>
  <c r="E58" l="1"/>
  <c r="F57"/>
  <c r="G55"/>
  <c r="L55"/>
  <c r="K55"/>
  <c r="J55"/>
  <c r="K56" l="1"/>
  <c r="J56"/>
  <c r="G56"/>
  <c r="L56"/>
  <c r="E59"/>
  <c r="F58"/>
  <c r="E60" l="1"/>
  <c r="F60" s="1"/>
  <c r="F59"/>
  <c r="G57"/>
  <c r="L57"/>
  <c r="K57"/>
  <c r="J57"/>
  <c r="K58" l="1"/>
  <c r="J58"/>
  <c r="G58"/>
  <c r="L58"/>
  <c r="G59"/>
  <c r="K60"/>
  <c r="L59"/>
  <c r="J60"/>
  <c r="K59"/>
  <c r="G60"/>
  <c r="J59"/>
  <c r="L60"/>
  <c r="L61" l="1"/>
  <c r="E65" s="1"/>
  <c r="E66" l="1"/>
  <c r="F65"/>
  <c r="F66" l="1"/>
  <c r="E67" s="1"/>
  <c r="F67" l="1"/>
  <c r="E68" s="1"/>
  <c r="F68" l="1"/>
  <c r="E69" s="1"/>
  <c r="L66"/>
  <c r="K66"/>
  <c r="J66"/>
  <c r="G66"/>
  <c r="F69" l="1"/>
  <c r="J67"/>
  <c r="G67"/>
  <c r="L67"/>
  <c r="K67"/>
  <c r="L68" l="1"/>
  <c r="K68"/>
  <c r="J68"/>
  <c r="G68"/>
  <c r="E70"/>
  <c r="F70" l="1"/>
  <c r="E71" s="1"/>
  <c r="E72" l="1"/>
  <c r="F71"/>
  <c r="J69"/>
  <c r="G69"/>
  <c r="L69"/>
  <c r="K69"/>
  <c r="F72" l="1"/>
  <c r="E73"/>
  <c r="L70"/>
  <c r="K70"/>
  <c r="J70"/>
  <c r="G70"/>
  <c r="J71" l="1"/>
  <c r="G71"/>
  <c r="L71"/>
  <c r="K71"/>
  <c r="E74"/>
  <c r="F73"/>
  <c r="L72" l="1"/>
  <c r="K72"/>
  <c r="J72"/>
  <c r="G72"/>
  <c r="F74"/>
  <c r="E75"/>
  <c r="F75" s="1"/>
  <c r="J73" l="1"/>
  <c r="G73"/>
  <c r="L73"/>
  <c r="K73"/>
  <c r="L74"/>
  <c r="J75"/>
  <c r="K74"/>
  <c r="G75"/>
  <c r="J74"/>
  <c r="L75"/>
  <c r="G74"/>
  <c r="K75"/>
  <c r="L76" l="1"/>
  <c r="E80" s="1"/>
  <c r="E81" l="1"/>
  <c r="F80"/>
  <c r="F81" l="1"/>
  <c r="E82" s="1"/>
  <c r="F82" l="1"/>
  <c r="E83" s="1"/>
  <c r="F83" l="1"/>
  <c r="E84" s="1"/>
  <c r="K81"/>
  <c r="J81"/>
  <c r="G81"/>
  <c r="L81"/>
  <c r="E85" l="1"/>
  <c r="F84"/>
  <c r="G82"/>
  <c r="L82"/>
  <c r="K82"/>
  <c r="J82"/>
  <c r="F85" l="1"/>
  <c r="E86" s="1"/>
  <c r="K83"/>
  <c r="J83"/>
  <c r="G83"/>
  <c r="L83"/>
  <c r="F86" l="1"/>
  <c r="E87" s="1"/>
  <c r="G84"/>
  <c r="L84"/>
  <c r="K84"/>
  <c r="J84"/>
  <c r="F87" l="1"/>
  <c r="E88" s="1"/>
  <c r="K85"/>
  <c r="J85"/>
  <c r="G85"/>
  <c r="L85"/>
  <c r="E89" l="1"/>
  <c r="F88"/>
  <c r="G86"/>
  <c r="L86"/>
  <c r="K86"/>
  <c r="J86"/>
  <c r="E90" l="1"/>
  <c r="F90" s="1"/>
  <c r="F89"/>
  <c r="K87"/>
  <c r="J87"/>
  <c r="G87"/>
  <c r="L87"/>
  <c r="G88" l="1"/>
  <c r="L88"/>
  <c r="K88"/>
  <c r="J88"/>
  <c r="K89"/>
  <c r="G90"/>
  <c r="J89"/>
  <c r="L90"/>
  <c r="G89"/>
  <c r="K90"/>
  <c r="L89"/>
  <c r="J90"/>
  <c r="L91" s="1"/>
  <c r="E95" s="1"/>
  <c r="F95" l="1"/>
  <c r="E96"/>
  <c r="F96" l="1"/>
  <c r="E97" s="1"/>
  <c r="F97" l="1"/>
  <c r="J96" l="1"/>
  <c r="G96"/>
  <c r="L96"/>
  <c r="K96"/>
  <c r="E98"/>
  <c r="E99" l="1"/>
  <c r="F98"/>
  <c r="E100" l="1"/>
  <c r="F99"/>
  <c r="L97"/>
  <c r="K97"/>
  <c r="J97"/>
  <c r="G97"/>
  <c r="E101" l="1"/>
  <c r="F100"/>
  <c r="J98"/>
  <c r="G98"/>
  <c r="L98"/>
  <c r="K98"/>
  <c r="E102" l="1"/>
  <c r="F101"/>
  <c r="K99"/>
  <c r="J99"/>
  <c r="G99"/>
  <c r="L99"/>
  <c r="E103" l="1"/>
  <c r="F102"/>
  <c r="G100"/>
  <c r="L100"/>
  <c r="K100"/>
  <c r="J100"/>
  <c r="E104" l="1"/>
  <c r="F103"/>
  <c r="K101"/>
  <c r="J101"/>
  <c r="G101"/>
  <c r="L101"/>
  <c r="G102" l="1"/>
  <c r="L102"/>
  <c r="K102"/>
  <c r="J102"/>
  <c r="E105"/>
  <c r="F105" s="1"/>
  <c r="F104"/>
  <c r="G104" l="1"/>
  <c r="K105"/>
  <c r="L104"/>
  <c r="J105"/>
  <c r="K104"/>
  <c r="G105"/>
  <c r="J104"/>
  <c r="L105"/>
  <c r="K103"/>
  <c r="J103"/>
  <c r="G103"/>
  <c r="L103"/>
  <c r="M98" l="1"/>
  <c r="N17" l="1"/>
  <c r="M17"/>
  <c r="K17"/>
</calcChain>
</file>

<file path=xl/sharedStrings.xml><?xml version="1.0" encoding="utf-8"?>
<sst xmlns="http://schemas.openxmlformats.org/spreadsheetml/2006/main" count="28" uniqueCount="24">
  <si>
    <t>valor da entrada</t>
  </si>
  <si>
    <t xml:space="preserve">numero de parcelas </t>
  </si>
  <si>
    <t>fora a entrada</t>
  </si>
  <si>
    <t>-&gt;</t>
  </si>
  <si>
    <t>E  é o</t>
  </si>
  <si>
    <t>Va  é o</t>
  </si>
  <si>
    <t>P é o</t>
  </si>
  <si>
    <t>n é o</t>
  </si>
  <si>
    <t xml:space="preserve">i é a </t>
  </si>
  <si>
    <t>taxa mensal de juros que queremos calcular</t>
  </si>
  <si>
    <t>valor à vista</t>
  </si>
  <si>
    <t>valorde cada prestação</t>
  </si>
  <si>
    <t xml:space="preserve"> A  equação  a ser resolvida em função de i é  Va-E-P[ 1 - (1+i/100)   ]/(i/100 )=0</t>
  </si>
  <si>
    <t xml:space="preserve">          -n</t>
  </si>
  <si>
    <t xml:space="preserve"> A taxa procurada é :</t>
  </si>
  <si>
    <t>%</t>
  </si>
  <si>
    <t xml:space="preserve">Cálculo da taxa mensal de juros compostos sobre o saldo devedor </t>
  </si>
  <si>
    <t xml:space="preserve">obtida a partir do  valor a vista,  valor  das parcelas , valor da  entrada </t>
  </si>
  <si>
    <t>e do número da parcelas. Coloque os dados solicitados  dentro dos quadros</t>
  </si>
  <si>
    <t>Valor a vista</t>
  </si>
  <si>
    <t>Entrada</t>
  </si>
  <si>
    <t>prestação</t>
  </si>
  <si>
    <t>x</t>
  </si>
  <si>
    <t>Método Numérico de resolução de equações pelo método de tabelas</t>
  </si>
</sst>
</file>

<file path=xl/styles.xml><?xml version="1.0" encoding="utf-8"?>
<styleSheet xmlns="http://schemas.openxmlformats.org/spreadsheetml/2006/main">
  <numFmts count="1">
    <numFmt numFmtId="171" formatCode="_(* #,##0.00_);_(* \(#,##0.00\);_(* &quot;-&quot;??_);_(@_)"/>
  </numFmts>
  <fonts count="18">
    <font>
      <sz val="6"/>
      <name val="Times New Roman"/>
    </font>
    <font>
      <sz val="6"/>
      <name val="Times New Roman"/>
    </font>
    <font>
      <sz val="1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Tahoma"/>
      <family val="2"/>
    </font>
    <font>
      <sz val="12"/>
      <color indexed="60"/>
      <name val="Times New Roman"/>
      <family val="1"/>
    </font>
    <font>
      <b/>
      <sz val="12"/>
      <color indexed="60"/>
      <name val="Times New Roman"/>
      <family val="1"/>
    </font>
    <font>
      <b/>
      <sz val="10"/>
      <color indexed="60"/>
      <name val="Times New Roman"/>
      <family val="1"/>
    </font>
    <font>
      <sz val="12"/>
      <color indexed="60"/>
      <name val="Times New Roman"/>
      <family val="1"/>
    </font>
    <font>
      <sz val="12"/>
      <color indexed="60"/>
      <name val="Tahoma"/>
      <family val="2"/>
    </font>
    <font>
      <sz val="12"/>
      <color indexed="47"/>
      <name val="Times New Roman"/>
      <family val="1"/>
    </font>
    <font>
      <sz val="12"/>
      <color indexed="22"/>
      <name val="Times New Roman"/>
      <family val="1"/>
    </font>
    <font>
      <b/>
      <sz val="14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4"/>
      <color indexed="16"/>
      <name val="Times New Roman"/>
      <family val="1"/>
    </font>
    <font>
      <sz val="12"/>
      <color indexed="16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71" fontId="1" fillId="0" borderId="0" applyFont="0" applyFill="0" applyBorder="0" applyAlignment="0" applyProtection="0"/>
  </cellStyleXfs>
  <cellXfs count="73">
    <xf numFmtId="0" fontId="0" fillId="0" borderId="0" xfId="0"/>
    <xf numFmtId="0" fontId="12" fillId="2" borderId="0" xfId="0" applyFont="1" applyFill="1"/>
    <xf numFmtId="0" fontId="2" fillId="2" borderId="0" xfId="0" applyFont="1" applyFill="1"/>
    <xf numFmtId="0" fontId="5" fillId="2" borderId="0" xfId="0" applyFont="1" applyFill="1"/>
    <xf numFmtId="0" fontId="3" fillId="2" borderId="0" xfId="0" applyFont="1" applyFill="1"/>
    <xf numFmtId="0" fontId="16" fillId="2" borderId="0" xfId="0" applyFont="1" applyFill="1"/>
    <xf numFmtId="0" fontId="17" fillId="2" borderId="0" xfId="0" applyFont="1" applyFill="1"/>
    <xf numFmtId="0" fontId="2" fillId="2" borderId="11" xfId="0" applyFont="1" applyFill="1" applyBorder="1"/>
    <xf numFmtId="0" fontId="2" fillId="2" borderId="0" xfId="0" applyFont="1" applyFill="1" applyBorder="1"/>
    <xf numFmtId="0" fontId="5" fillId="2" borderId="11" xfId="0" applyFont="1" applyFill="1" applyBorder="1"/>
    <xf numFmtId="0" fontId="12" fillId="2" borderId="2" xfId="0" applyFont="1" applyFill="1" applyBorder="1"/>
    <xf numFmtId="0" fontId="2" fillId="2" borderId="2" xfId="0" applyFont="1" applyFill="1" applyBorder="1"/>
    <xf numFmtId="0" fontId="15" fillId="2" borderId="0" xfId="0" applyFont="1" applyFill="1" applyBorder="1"/>
    <xf numFmtId="0" fontId="14" fillId="2" borderId="0" xfId="0" quotePrefix="1" applyFont="1" applyFill="1" applyBorder="1"/>
    <xf numFmtId="0" fontId="8" fillId="2" borderId="0" xfId="0" applyFont="1" applyFill="1" applyBorder="1"/>
    <xf numFmtId="0" fontId="14" fillId="2" borderId="0" xfId="0" applyFont="1" applyFill="1" applyBorder="1"/>
    <xf numFmtId="0" fontId="9" fillId="2" borderId="0" xfId="0" applyFont="1" applyFill="1" applyBorder="1"/>
    <xf numFmtId="0" fontId="7" fillId="2" borderId="0" xfId="0" applyFont="1" applyFill="1" applyBorder="1"/>
    <xf numFmtId="0" fontId="8" fillId="2" borderId="0" xfId="0" applyFont="1" applyFill="1" applyBorder="1" applyAlignment="1">
      <alignment horizontal="center"/>
    </xf>
    <xf numFmtId="0" fontId="2" fillId="2" borderId="3" xfId="0" applyFont="1" applyFill="1" applyBorder="1"/>
    <xf numFmtId="0" fontId="13" fillId="2" borderId="0" xfId="0" applyFont="1" applyFill="1"/>
    <xf numFmtId="0" fontId="13" fillId="2" borderId="0" xfId="0" applyFont="1" applyFill="1" applyBorder="1"/>
    <xf numFmtId="0" fontId="10" fillId="2" borderId="0" xfId="0" applyFont="1" applyFill="1" applyBorder="1"/>
    <xf numFmtId="0" fontId="5" fillId="2" borderId="0" xfId="0" applyFont="1" applyFill="1" applyBorder="1"/>
    <xf numFmtId="0" fontId="7" fillId="2" borderId="0" xfId="0" quotePrefix="1" applyFont="1" applyFill="1" applyBorder="1"/>
    <xf numFmtId="0" fontId="8" fillId="2" borderId="0" xfId="0" applyFont="1" applyFill="1" applyBorder="1" applyAlignment="1">
      <alignment horizontal="left"/>
    </xf>
    <xf numFmtId="0" fontId="4" fillId="2" borderId="0" xfId="0" applyFont="1" applyFill="1" applyBorder="1"/>
    <xf numFmtId="171" fontId="8" fillId="2" borderId="0" xfId="1" applyFont="1" applyFill="1" applyBorder="1"/>
    <xf numFmtId="171" fontId="8" fillId="2" borderId="0" xfId="1" applyFont="1" applyFill="1" applyBorder="1" applyAlignment="1">
      <alignment horizontal="center"/>
    </xf>
    <xf numFmtId="171" fontId="8" fillId="2" borderId="0" xfId="1" applyFont="1" applyFill="1" applyBorder="1" applyAlignment="1">
      <alignment horizontal="right"/>
    </xf>
    <xf numFmtId="0" fontId="11" fillId="2" borderId="0" xfId="0" applyFont="1" applyFill="1" applyBorder="1"/>
    <xf numFmtId="0" fontId="7" fillId="2" borderId="3" xfId="0" applyFont="1" applyFill="1" applyBorder="1"/>
    <xf numFmtId="0" fontId="12" fillId="2" borderId="0" xfId="0" applyFont="1" applyFill="1" applyBorder="1"/>
    <xf numFmtId="0" fontId="2" fillId="2" borderId="0" xfId="0" applyFont="1" applyFill="1" applyBorder="1" applyAlignment="1">
      <alignment horizontal="left"/>
    </xf>
    <xf numFmtId="0" fontId="4" fillId="2" borderId="0" xfId="0" applyFont="1" applyFill="1" applyAlignment="1">
      <alignment horizontal="center"/>
    </xf>
    <xf numFmtId="171" fontId="2" fillId="2" borderId="0" xfId="1" applyFont="1" applyFill="1" applyBorder="1"/>
    <xf numFmtId="0" fontId="2" fillId="2" borderId="0" xfId="0" applyFont="1" applyFill="1" applyBorder="1" applyAlignment="1">
      <alignment horizontal="center"/>
    </xf>
    <xf numFmtId="171" fontId="2" fillId="2" borderId="0" xfId="1" applyFont="1" applyFill="1" applyBorder="1" applyAlignment="1">
      <alignment horizontal="center"/>
    </xf>
    <xf numFmtId="171" fontId="2" fillId="2" borderId="0" xfId="1" applyFont="1" applyFill="1" applyBorder="1" applyAlignment="1">
      <alignment horizontal="right"/>
    </xf>
    <xf numFmtId="0" fontId="6" fillId="2" borderId="0" xfId="0" applyFont="1" applyFill="1" applyBorder="1"/>
    <xf numFmtId="0" fontId="7" fillId="2" borderId="4" xfId="0" applyFont="1" applyFill="1" applyBorder="1"/>
    <xf numFmtId="0" fontId="7" fillId="2" borderId="0" xfId="0" applyFont="1" applyFill="1"/>
    <xf numFmtId="0" fontId="4" fillId="2" borderId="1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2" fillId="2" borderId="4" xfId="0" applyNumberFormat="1" applyFont="1" applyFill="1" applyBorder="1" applyAlignment="1">
      <alignment horizontal="center"/>
    </xf>
    <xf numFmtId="0" fontId="2" fillId="2" borderId="4" xfId="0" applyFont="1" applyFill="1" applyBorder="1"/>
    <xf numFmtId="0" fontId="4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7" fillId="2" borderId="0" xfId="0" applyNumberFormat="1" applyFont="1" applyFill="1" applyAlignment="1">
      <alignment horizontal="center"/>
    </xf>
    <xf numFmtId="0" fontId="7" fillId="2" borderId="0" xfId="0" applyFont="1" applyFill="1" applyAlignment="1">
      <alignment horizontal="left"/>
    </xf>
    <xf numFmtId="0" fontId="8" fillId="2" borderId="0" xfId="0" quotePrefix="1" applyFont="1" applyFill="1" applyAlignment="1">
      <alignment horizontal="left"/>
    </xf>
    <xf numFmtId="0" fontId="4" fillId="2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right"/>
    </xf>
    <xf numFmtId="0" fontId="8" fillId="2" borderId="0" xfId="0" applyFont="1" applyFill="1" applyAlignment="1">
      <alignment horizontal="right"/>
    </xf>
    <xf numFmtId="0" fontId="2" fillId="2" borderId="4" xfId="0" applyFont="1" applyFill="1" applyBorder="1" applyAlignment="1">
      <alignment horizontal="center"/>
    </xf>
    <xf numFmtId="2" fontId="7" fillId="2" borderId="0" xfId="0" applyNumberFormat="1" applyFont="1" applyFill="1"/>
    <xf numFmtId="0" fontId="2" fillId="2" borderId="5" xfId="0" applyFont="1" applyFill="1" applyBorder="1" applyAlignment="1">
      <alignment horizontal="left"/>
    </xf>
    <xf numFmtId="0" fontId="2" fillId="2" borderId="6" xfId="0" applyFont="1" applyFill="1" applyBorder="1"/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/>
    <xf numFmtId="0" fontId="12" fillId="3" borderId="0" xfId="0" applyFont="1" applyFill="1"/>
    <xf numFmtId="0" fontId="2" fillId="3" borderId="0" xfId="0" applyFont="1" applyFill="1"/>
    <xf numFmtId="0" fontId="5" fillId="3" borderId="0" xfId="0" applyFont="1" applyFill="1"/>
    <xf numFmtId="0" fontId="2" fillId="3" borderId="0" xfId="0" applyFont="1" applyFill="1" applyBorder="1"/>
    <xf numFmtId="0" fontId="4" fillId="3" borderId="0" xfId="0" applyFont="1" applyFill="1" applyBorder="1"/>
    <xf numFmtId="0" fontId="13" fillId="3" borderId="0" xfId="0" applyFont="1" applyFill="1" applyBorder="1"/>
    <xf numFmtId="0" fontId="13" fillId="3" borderId="2" xfId="0" applyFont="1" applyFill="1" applyBorder="1"/>
    <xf numFmtId="171" fontId="15" fillId="4" borderId="10" xfId="1" applyFont="1" applyFill="1" applyBorder="1"/>
    <xf numFmtId="0" fontId="15" fillId="4" borderId="10" xfId="0" applyFont="1" applyFill="1" applyBorder="1"/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F511"/>
  <sheetViews>
    <sheetView tabSelected="1" workbookViewId="0">
      <selection activeCell="U6" sqref="U6"/>
    </sheetView>
  </sheetViews>
  <sheetFormatPr defaultRowHeight="15.75"/>
  <cols>
    <col min="1" max="3" width="3.19921875" style="67" customWidth="1"/>
    <col min="4" max="4" width="9.59765625" style="2" customWidth="1"/>
    <col min="5" max="5" width="18" style="2" customWidth="1"/>
    <col min="6" max="6" width="18.3984375" style="2" customWidth="1"/>
    <col min="7" max="7" width="4.19921875" style="2" customWidth="1"/>
    <col min="8" max="8" width="19" style="2" customWidth="1"/>
    <col min="9" max="9" width="7" style="2" customWidth="1"/>
    <col min="10" max="10" width="17.59765625" style="2" customWidth="1"/>
    <col min="11" max="11" width="5.3984375" style="2" bestFit="1" customWidth="1"/>
    <col min="12" max="12" width="20.796875" style="2" customWidth="1"/>
    <col min="13" max="13" width="17.19921875" style="2" customWidth="1"/>
    <col min="14" max="14" width="4.3984375" style="2" customWidth="1"/>
    <col min="15" max="15" width="4.59765625" style="2" customWidth="1"/>
    <col min="16" max="16" width="5.796875" style="2" customWidth="1"/>
    <col min="17" max="18" width="3.19921875" style="67" customWidth="1"/>
    <col min="19" max="56" width="9.59765625" style="67"/>
    <col min="57" max="58" width="9.59765625" style="2"/>
    <col min="59" max="16384" width="9.59765625" style="3"/>
  </cols>
  <sheetData>
    <row r="1" spans="1:58" s="66" customFormat="1" ht="9.75" customHeight="1">
      <c r="A1" s="67"/>
      <c r="B1" s="67"/>
      <c r="C1" s="67"/>
      <c r="D1" s="64"/>
      <c r="E1" s="64"/>
      <c r="F1" s="64"/>
      <c r="G1" s="64"/>
      <c r="H1" s="64"/>
      <c r="I1" s="64"/>
      <c r="J1" s="64"/>
      <c r="K1" s="65"/>
      <c r="L1" s="65"/>
      <c r="M1" s="65"/>
      <c r="N1" s="65"/>
      <c r="O1" s="65"/>
      <c r="P1" s="65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5"/>
      <c r="BF1" s="65"/>
    </row>
    <row r="2" spans="1:58" s="66" customFormat="1" ht="9.75" customHeight="1">
      <c r="A2" s="67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5"/>
      <c r="BF2" s="65"/>
    </row>
    <row r="3" spans="1:58" s="66" customFormat="1" ht="9.75" customHeight="1">
      <c r="A3" s="67"/>
      <c r="B3" s="8"/>
      <c r="C3" s="67"/>
      <c r="D3" s="64"/>
      <c r="E3" s="64"/>
      <c r="F3" s="64"/>
      <c r="G3" s="64"/>
      <c r="H3" s="64"/>
      <c r="I3" s="64"/>
      <c r="J3" s="64"/>
      <c r="K3" s="65"/>
      <c r="L3" s="65"/>
      <c r="M3" s="65"/>
      <c r="N3" s="65"/>
      <c r="O3" s="65"/>
      <c r="P3" s="65"/>
      <c r="Q3" s="67"/>
      <c r="R3" s="8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5"/>
      <c r="BF3" s="65"/>
    </row>
    <row r="4" spans="1:58" ht="18.75">
      <c r="B4" s="8"/>
      <c r="D4" s="1"/>
      <c r="E4" s="4" t="s">
        <v>23</v>
      </c>
      <c r="F4" s="3"/>
      <c r="R4" s="8"/>
    </row>
    <row r="5" spans="1:58" ht="18.75">
      <c r="B5" s="8"/>
      <c r="D5" s="1"/>
      <c r="E5" s="5" t="s">
        <v>16</v>
      </c>
      <c r="F5" s="6"/>
      <c r="G5" s="6"/>
      <c r="H5" s="6"/>
      <c r="I5" s="6"/>
      <c r="J5" s="6"/>
      <c r="K5" s="6"/>
      <c r="L5" s="6"/>
      <c r="M5" s="6"/>
      <c r="R5" s="8"/>
    </row>
    <row r="6" spans="1:58" ht="18.75">
      <c r="B6" s="8"/>
      <c r="D6" s="1"/>
      <c r="E6" s="5" t="s">
        <v>17</v>
      </c>
      <c r="F6" s="6"/>
      <c r="G6" s="6"/>
      <c r="H6" s="6"/>
      <c r="I6" s="6"/>
      <c r="J6" s="6"/>
      <c r="K6" s="6"/>
      <c r="L6" s="6"/>
      <c r="M6" s="6"/>
      <c r="R6" s="8"/>
    </row>
    <row r="7" spans="1:58" ht="19.5" thickBot="1">
      <c r="B7" s="8"/>
      <c r="D7" s="4"/>
      <c r="E7" s="5" t="s">
        <v>18</v>
      </c>
      <c r="F7" s="5"/>
      <c r="G7" s="6"/>
      <c r="H7" s="6"/>
      <c r="I7" s="6"/>
      <c r="J7" s="6"/>
      <c r="K7" s="6"/>
      <c r="L7" s="6"/>
      <c r="M7" s="6"/>
      <c r="R7" s="8"/>
    </row>
    <row r="8" spans="1:58" s="9" customFormat="1" ht="16.5" thickBot="1">
      <c r="A8" s="67"/>
      <c r="B8" s="8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8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  <c r="BB8" s="67"/>
      <c r="BC8" s="67"/>
      <c r="BD8" s="67"/>
      <c r="BE8" s="7"/>
      <c r="BF8" s="7"/>
    </row>
    <row r="9" spans="1:58" ht="16.5" thickBot="1">
      <c r="B9" s="8"/>
      <c r="D9" s="11"/>
      <c r="E9" s="10"/>
      <c r="F9" s="11"/>
      <c r="G9" s="11"/>
      <c r="H9" s="11"/>
      <c r="I9" s="11"/>
      <c r="J9" s="11"/>
      <c r="K9" s="11"/>
      <c r="L9" s="11"/>
      <c r="M9" s="11"/>
      <c r="N9" s="11"/>
      <c r="O9" s="11"/>
      <c r="P9" s="8"/>
      <c r="R9" s="8"/>
    </row>
    <row r="10" spans="1:58" ht="19.5" thickBot="1">
      <c r="A10" s="68"/>
      <c r="B10" s="8"/>
      <c r="C10" s="68"/>
      <c r="D10" s="12" t="s">
        <v>5</v>
      </c>
      <c r="E10" s="12" t="s">
        <v>10</v>
      </c>
      <c r="F10" s="12"/>
      <c r="G10" s="13" t="s">
        <v>3</v>
      </c>
      <c r="H10" s="71">
        <v>90</v>
      </c>
      <c r="I10" s="14"/>
      <c r="J10" s="14" t="s">
        <v>19</v>
      </c>
      <c r="K10" s="14"/>
      <c r="L10" s="14"/>
      <c r="M10" s="14"/>
      <c r="N10" s="8"/>
      <c r="O10" s="26"/>
      <c r="P10" s="26"/>
      <c r="R10" s="8"/>
    </row>
    <row r="11" spans="1:58" ht="19.5" thickBot="1">
      <c r="A11" s="68"/>
      <c r="B11" s="8"/>
      <c r="C11" s="68"/>
      <c r="D11" s="12"/>
      <c r="E11" s="12"/>
      <c r="F11" s="12"/>
      <c r="G11" s="13"/>
      <c r="H11" s="12"/>
      <c r="I11" s="14"/>
      <c r="J11" s="14"/>
      <c r="K11" s="14"/>
      <c r="L11" s="14"/>
      <c r="M11" s="14"/>
      <c r="N11" s="8"/>
      <c r="O11" s="26"/>
      <c r="P11" s="26"/>
      <c r="R11" s="8"/>
    </row>
    <row r="12" spans="1:58" ht="19.5" thickBot="1">
      <c r="A12" s="68"/>
      <c r="B12" s="8"/>
      <c r="C12" s="68"/>
      <c r="D12" s="12" t="s">
        <v>4</v>
      </c>
      <c r="E12" s="12" t="s">
        <v>0</v>
      </c>
      <c r="F12" s="12"/>
      <c r="G12" s="13" t="s">
        <v>3</v>
      </c>
      <c r="H12" s="71">
        <v>15</v>
      </c>
      <c r="I12" s="14"/>
      <c r="J12" s="14" t="s">
        <v>20</v>
      </c>
      <c r="K12" s="14"/>
      <c r="L12" s="14"/>
      <c r="M12" s="14"/>
      <c r="N12" s="8"/>
      <c r="O12" s="26"/>
      <c r="P12" s="26"/>
      <c r="R12" s="8"/>
    </row>
    <row r="13" spans="1:58" ht="19.5" thickBot="1">
      <c r="A13" s="68"/>
      <c r="B13" s="8"/>
      <c r="C13" s="68"/>
      <c r="D13" s="12"/>
      <c r="E13" s="12"/>
      <c r="F13" s="12"/>
      <c r="G13" s="15"/>
      <c r="H13" s="12"/>
      <c r="I13" s="14"/>
      <c r="J13" s="14"/>
      <c r="K13" s="14"/>
      <c r="L13" s="14"/>
      <c r="M13" s="14"/>
      <c r="N13" s="8"/>
      <c r="O13" s="26"/>
      <c r="P13" s="26"/>
      <c r="R13" s="8"/>
    </row>
    <row r="14" spans="1:58" ht="19.5" thickBot="1">
      <c r="A14" s="68"/>
      <c r="B14" s="8"/>
      <c r="C14" s="68"/>
      <c r="D14" s="12" t="s">
        <v>6</v>
      </c>
      <c r="E14" s="12" t="s">
        <v>11</v>
      </c>
      <c r="F14" s="12"/>
      <c r="G14" s="13" t="s">
        <v>3</v>
      </c>
      <c r="H14" s="71">
        <v>15</v>
      </c>
      <c r="I14" s="14"/>
      <c r="J14" s="14" t="s">
        <v>21</v>
      </c>
      <c r="K14" s="14"/>
      <c r="L14" s="14"/>
      <c r="M14" s="14"/>
      <c r="N14" s="8"/>
      <c r="O14" s="26"/>
      <c r="P14" s="26"/>
      <c r="R14" s="8"/>
    </row>
    <row r="15" spans="1:58" ht="18.75">
      <c r="A15" s="68"/>
      <c r="B15" s="8"/>
      <c r="C15" s="68"/>
      <c r="D15" s="12"/>
      <c r="E15" s="12"/>
      <c r="F15" s="12"/>
      <c r="G15" s="15"/>
      <c r="H15" s="12"/>
      <c r="I15" s="14"/>
      <c r="J15" s="14"/>
      <c r="K15" s="14"/>
      <c r="L15" s="14"/>
      <c r="M15" s="14"/>
      <c r="N15" s="8"/>
      <c r="O15" s="26"/>
      <c r="P15" s="26"/>
      <c r="R15" s="8"/>
    </row>
    <row r="16" spans="1:58" ht="19.5" thickBot="1">
      <c r="A16" s="68"/>
      <c r="B16" s="8"/>
      <c r="C16" s="68"/>
      <c r="D16" s="12" t="s">
        <v>7</v>
      </c>
      <c r="E16" s="12" t="s">
        <v>1</v>
      </c>
      <c r="F16" s="12"/>
      <c r="G16" s="15"/>
      <c r="H16" s="12"/>
      <c r="I16" s="14"/>
      <c r="J16" s="16" t="str">
        <f>IF(H10-H12-H17*H14&gt;=0,"Preço a vista &lt;ou = preço a praso, pontanto só vendem a praso","")</f>
        <v/>
      </c>
      <c r="K16" s="17"/>
      <c r="L16" s="14"/>
      <c r="M16" s="14"/>
      <c r="N16" s="8"/>
      <c r="O16" s="26"/>
      <c r="P16" s="26"/>
      <c r="R16" s="8"/>
    </row>
    <row r="17" spans="1:58" ht="19.5" thickBot="1">
      <c r="A17" s="68"/>
      <c r="B17" s="8"/>
      <c r="C17" s="68"/>
      <c r="D17" s="12"/>
      <c r="E17" s="12" t="s">
        <v>2</v>
      </c>
      <c r="F17" s="12"/>
      <c r="G17" s="13" t="s">
        <v>3</v>
      </c>
      <c r="H17" s="72">
        <v>6</v>
      </c>
      <c r="I17" s="14"/>
      <c r="J17" s="14"/>
      <c r="K17" s="14" t="str">
        <f>IF(AND(M98&lt;&gt;"",J16),"A taxa procurada é ","")</f>
        <v xml:space="preserve">A taxa procurada é </v>
      </c>
      <c r="L17" s="14"/>
      <c r="M17" s="18">
        <f>IF(AND(M98&lt;&gt;0, J16=""),M98, "?")</f>
        <v>5.47</v>
      </c>
      <c r="N17" s="8" t="str">
        <f>IF(AND(M98&lt;&gt;"", J16=""),"%","")</f>
        <v>%</v>
      </c>
      <c r="O17" s="26"/>
      <c r="P17" s="26"/>
      <c r="R17" s="8"/>
    </row>
    <row r="18" spans="1:58">
      <c r="A18" s="68"/>
      <c r="B18" s="8"/>
      <c r="C18" s="68"/>
      <c r="D18" s="14" t="s">
        <v>8</v>
      </c>
      <c r="E18" s="14" t="s">
        <v>9</v>
      </c>
      <c r="F18" s="14"/>
      <c r="G18" s="14"/>
      <c r="H18" s="14"/>
      <c r="I18" s="14"/>
      <c r="J18" s="14"/>
      <c r="K18" s="14"/>
      <c r="L18" s="14"/>
      <c r="M18" s="14"/>
      <c r="N18" s="8"/>
      <c r="O18" s="26"/>
      <c r="P18" s="26"/>
      <c r="R18" s="8"/>
    </row>
    <row r="19" spans="1:58" ht="17.25" customHeight="1" thickBot="1">
      <c r="B19" s="8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8"/>
      <c r="R19" s="8"/>
    </row>
    <row r="20" spans="1:58" s="23" customFormat="1" ht="12.75" customHeight="1">
      <c r="A20" s="67"/>
      <c r="B20" s="8"/>
      <c r="C20" s="67"/>
      <c r="D20" s="17"/>
      <c r="E20" s="20"/>
      <c r="F20" s="21"/>
      <c r="G20" s="21"/>
      <c r="H20" s="21"/>
      <c r="I20" s="21"/>
      <c r="J20" s="21"/>
      <c r="K20" s="21"/>
      <c r="L20" s="18" t="s">
        <v>13</v>
      </c>
      <c r="M20" s="22"/>
      <c r="N20" s="17"/>
      <c r="O20" s="17"/>
      <c r="P20" s="17"/>
      <c r="Q20" s="67"/>
      <c r="R20" s="8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67"/>
      <c r="BE20" s="8"/>
      <c r="BF20" s="8"/>
    </row>
    <row r="21" spans="1:58" s="23" customFormat="1" ht="14.25" customHeight="1">
      <c r="A21" s="67"/>
      <c r="B21" s="8"/>
      <c r="C21" s="67"/>
      <c r="D21" s="14" t="s">
        <v>12</v>
      </c>
      <c r="E21" s="17"/>
      <c r="F21" s="17"/>
      <c r="G21" s="17"/>
      <c r="H21" s="17"/>
      <c r="I21" s="17"/>
      <c r="J21" s="17"/>
      <c r="K21" s="17"/>
      <c r="L21" s="17"/>
      <c r="M21" s="17"/>
      <c r="N21" s="24"/>
      <c r="O21" s="17"/>
      <c r="P21" s="17"/>
      <c r="Q21" s="67"/>
      <c r="R21" s="8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67"/>
      <c r="BE21" s="8"/>
      <c r="BF21" s="8"/>
    </row>
    <row r="22" spans="1:58" s="26" customFormat="1" ht="25.5" customHeight="1">
      <c r="A22" s="68"/>
      <c r="B22" s="8"/>
      <c r="C22" s="68"/>
      <c r="D22" s="14"/>
      <c r="E22" s="14"/>
      <c r="F22" s="14"/>
      <c r="G22" s="14"/>
      <c r="H22" s="14"/>
      <c r="I22" s="14"/>
      <c r="J22" s="14"/>
      <c r="K22" s="14"/>
      <c r="L22" s="14"/>
      <c r="M22" s="25">
        <f>IF($H$10&gt;0,-$H$17,"")</f>
        <v>-6</v>
      </c>
      <c r="N22" s="14"/>
      <c r="O22" s="14"/>
      <c r="P22" s="14"/>
      <c r="Q22" s="68"/>
      <c r="R22" s="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8"/>
    </row>
    <row r="23" spans="1:58" s="26" customFormat="1" ht="16.5" customHeight="1">
      <c r="A23" s="68"/>
      <c r="B23" s="8"/>
      <c r="C23" s="68"/>
      <c r="D23" s="14" t="str">
        <f>IF(H10&gt;0,"ou seja","")</f>
        <v>ou seja</v>
      </c>
      <c r="E23" s="14"/>
      <c r="F23" s="27">
        <f>IF($H$10&gt;0,$H$10," ")</f>
        <v>90</v>
      </c>
      <c r="G23" s="18" t="str">
        <f>IF(H10&gt;0,"-","")</f>
        <v>-</v>
      </c>
      <c r="H23" s="28">
        <f>IF($H$10&gt;0,$H$12,"")</f>
        <v>15</v>
      </c>
      <c r="I23" s="18" t="str">
        <f>IF(H10&gt;0,"-","")</f>
        <v>-</v>
      </c>
      <c r="J23" s="29">
        <f>IF($H$10&gt;0,$H$14,"")</f>
        <v>15</v>
      </c>
      <c r="K23" s="29" t="s">
        <v>22</v>
      </c>
      <c r="L23" s="30" t="str">
        <f>IF(H10&gt;0," [ 1-  (1+i/100) ]/(i/100)","")</f>
        <v xml:space="preserve"> [ 1-  (1+i/100) ]/(i/100)</v>
      </c>
      <c r="M23" s="14"/>
      <c r="N23" s="14" t="str">
        <f>IF(H10&gt;0," = 0","")</f>
        <v xml:space="preserve"> = 0</v>
      </c>
      <c r="O23" s="14"/>
      <c r="P23" s="14"/>
      <c r="Q23" s="68"/>
      <c r="R23" s="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8"/>
      <c r="BC23" s="68"/>
      <c r="BD23" s="68"/>
    </row>
    <row r="24" spans="1:58" ht="16.5" thickBot="1">
      <c r="B24" s="8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17"/>
      <c r="R24" s="8"/>
    </row>
    <row r="25" spans="1:58">
      <c r="B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R25" s="8"/>
    </row>
    <row r="26" spans="1:58">
      <c r="B26" s="8"/>
      <c r="E26" s="1"/>
      <c r="F26" s="32"/>
      <c r="G26" s="32"/>
      <c r="H26" s="32"/>
      <c r="I26" s="32"/>
      <c r="J26" s="32"/>
      <c r="K26" s="32"/>
      <c r="L26" s="8"/>
      <c r="M26" s="33">
        <f>IF($H$10&gt;0,-$H$17,"")</f>
        <v>-6</v>
      </c>
      <c r="O26" s="8"/>
      <c r="P26" s="8"/>
      <c r="R26" s="8"/>
    </row>
    <row r="27" spans="1:58">
      <c r="B27" s="8"/>
      <c r="E27" s="34" t="str">
        <f>IF(H10&gt;0,"f(i)=","")</f>
        <v>f(i)=</v>
      </c>
      <c r="F27" s="35">
        <f>IF($H$10&gt;0,$H$10," ")</f>
        <v>90</v>
      </c>
      <c r="G27" s="36" t="str">
        <f>IF(H10&gt;0,"-","")</f>
        <v>-</v>
      </c>
      <c r="H27" s="37">
        <f>IF($H$10&gt;0,$H$12,"")</f>
        <v>15</v>
      </c>
      <c r="I27" s="36" t="str">
        <f>IF(H10&gt;0,"-","")</f>
        <v>-</v>
      </c>
      <c r="J27" s="38">
        <f>IF($H$10&gt;0,$H$14,"")</f>
        <v>15</v>
      </c>
      <c r="K27" s="38" t="s">
        <v>22</v>
      </c>
      <c r="L27" s="39" t="str">
        <f>IF(H10&gt;0,"[ 1-  (1+i/100) ]/(i/100)","")</f>
        <v>[ 1-  (1+i/100) ]/(i/100)</v>
      </c>
      <c r="M27" s="8"/>
      <c r="O27" s="8"/>
      <c r="P27" s="8"/>
      <c r="R27" s="8"/>
    </row>
    <row r="28" spans="1:58">
      <c r="B28" s="8"/>
      <c r="E28" s="34"/>
      <c r="F28" s="35"/>
      <c r="G28" s="36"/>
      <c r="H28" s="37"/>
      <c r="I28" s="36"/>
      <c r="J28" s="38"/>
      <c r="K28" s="38"/>
      <c r="L28" s="39"/>
      <c r="M28" s="8"/>
      <c r="O28" s="8"/>
      <c r="P28" s="8"/>
      <c r="R28" s="8"/>
    </row>
    <row r="29" spans="1:58">
      <c r="B29" s="8"/>
      <c r="E29" s="2" t="str">
        <f>IF(H10&gt;0,"Escolheremos valores de i desde 0,01 a 100 e calcularemos o valor do 1º membro da equação  f(i)=0","")</f>
        <v>Escolheremos valores de i desde 0,01 a 100 e calcularemos o valor do 1º membro da equação  f(i)=0</v>
      </c>
      <c r="O29" s="8"/>
      <c r="P29" s="8"/>
      <c r="R29" s="8"/>
    </row>
    <row r="30" spans="1:58">
      <c r="B30" s="8"/>
      <c r="E30" s="2" t="str">
        <f>IF(H10&gt;0, " e procuramemos o valor de i que anula f(i), visto que f(i)=0.","")</f>
        <v xml:space="preserve"> e procuramemos o valor de i que anula f(i), visto que f(i)=0.</v>
      </c>
      <c r="O30" s="8"/>
      <c r="P30" s="8"/>
      <c r="R30" s="8"/>
    </row>
    <row r="31" spans="1:58">
      <c r="B31" s="8"/>
      <c r="O31" s="8"/>
      <c r="P31" s="8"/>
      <c r="R31" s="8"/>
    </row>
    <row r="32" spans="1:58">
      <c r="B32" s="8"/>
      <c r="E32" s="40">
        <v>1</v>
      </c>
      <c r="F32" s="41" t="str">
        <f>IF(H10-H12-H17*H14&lt;0,"&lt;- Coloque 1 para continuar","")</f>
        <v>&lt;- Coloque 1 para continuar</v>
      </c>
      <c r="G32" s="41"/>
      <c r="H32" s="41"/>
      <c r="O32" s="8"/>
      <c r="P32" s="8"/>
      <c r="R32" s="8"/>
    </row>
    <row r="33" spans="2:18" ht="16.5" thickBot="1">
      <c r="B33" s="8"/>
      <c r="G33" s="26"/>
      <c r="H33" s="26"/>
      <c r="O33" s="8"/>
      <c r="P33" s="8"/>
      <c r="R33" s="8"/>
    </row>
    <row r="34" spans="2:18">
      <c r="B34" s="8"/>
      <c r="E34" s="42" t="str">
        <f>IF($E$32&gt;0,"i", "")</f>
        <v>i</v>
      </c>
      <c r="F34" s="43" t="str">
        <f>IF($E$32&gt;0,"f(i)","")</f>
        <v>f(i)</v>
      </c>
      <c r="O34" s="8"/>
      <c r="P34" s="8"/>
      <c r="R34" s="8"/>
    </row>
    <row r="35" spans="2:18" ht="15" customHeight="1">
      <c r="B35" s="8"/>
      <c r="E35" s="44">
        <f>IF(AND($H$10&gt;0,$E$32&gt;0),0.1,"")</f>
        <v>0.1</v>
      </c>
      <c r="F35" s="45">
        <f>IF(AND(E35&lt;&gt;"",$E$32&gt;0),$H$10-$H$12-$H$14*(1-(1+E35/100)^(-$H$17))/(E35/100),"")</f>
        <v>-14.685838113759402</v>
      </c>
      <c r="J35" s="46"/>
      <c r="K35" s="46"/>
      <c r="L35" s="46"/>
      <c r="O35" s="8"/>
      <c r="P35" s="8"/>
      <c r="R35" s="8"/>
    </row>
    <row r="36" spans="2:18" ht="15" customHeight="1">
      <c r="B36" s="8"/>
      <c r="E36" s="44">
        <f>IF(E35&lt;&gt;"",10,"")</f>
        <v>10</v>
      </c>
      <c r="F36" s="45">
        <f>IF(AND(E36&lt;&gt;"",$E$32&gt;0),$H$10-$H$12-$H$14*(1-(1+E36/100)^(-$H$17))/(E36/100),"")</f>
        <v>9.6710895080665864</v>
      </c>
      <c r="G36" s="47" t="str">
        <f>IF(AND(F37="",F36&lt;&gt;""),"O valor de i fica entre  ",  "")</f>
        <v xml:space="preserve">O valor de i fica entre  </v>
      </c>
      <c r="H36" s="41"/>
      <c r="I36" s="41"/>
      <c r="J36" s="47">
        <f>IF(AND(F37="",F36&lt;&gt;""),E35,  "")</f>
        <v>0.1</v>
      </c>
      <c r="K36" s="47" t="str">
        <f>IF(AND(F37="",F36&lt;&gt;""),"  e ",  "")</f>
        <v xml:space="preserve">  e </v>
      </c>
      <c r="L36" s="48">
        <f>IF(AND(F37="",F36&lt;&gt;""),E36,  "")</f>
        <v>10</v>
      </c>
      <c r="O36" s="8"/>
      <c r="P36" s="8"/>
      <c r="R36" s="8"/>
    </row>
    <row r="37" spans="2:18" ht="15" customHeight="1">
      <c r="B37" s="8"/>
      <c r="E37" s="44" t="str">
        <f>IF(E36="","",IF(F35*F36&lt;0,"",E36+10))</f>
        <v/>
      </c>
      <c r="F37" s="45" t="str">
        <f>IF(AND(E37&lt;&gt;"",$E$32&gt;0),$H$10-$H$12-$H$14*(1-(1+E37/100)^(-$H$17))/(E37/100),"")</f>
        <v/>
      </c>
      <c r="G37" s="46" t="str">
        <f>IF(AND(F38="",F37&lt;&gt;""),"O valor de i fica entre  ",  "")</f>
        <v/>
      </c>
      <c r="J37" s="46" t="str">
        <f>IF(AND(F38="",F37&lt;&gt;""),E36,  "")</f>
        <v/>
      </c>
      <c r="K37" s="46" t="str">
        <f>IF(AND(F38="",F37&lt;&gt;""),"  e ",  "")</f>
        <v/>
      </c>
      <c r="L37" s="49"/>
      <c r="O37" s="8"/>
      <c r="P37" s="8"/>
      <c r="R37" s="8"/>
    </row>
    <row r="38" spans="2:18" ht="15" customHeight="1">
      <c r="B38" s="8"/>
      <c r="E38" s="44" t="str">
        <f t="shared" ref="E38:E45" si="0">IF(E37="","",IF(F36*F37&lt;0,"",E37+10))</f>
        <v/>
      </c>
      <c r="F38" s="45" t="str">
        <f>IF(AND(E38&lt;&gt;"",$E$32&gt;0),$H$10-$H$12-$H$14*(1-(1+E38/100)^(-$H$17))/(E38/100),"")</f>
        <v/>
      </c>
      <c r="G38" s="46" t="str">
        <f t="shared" ref="G38:G45" si="1">IF(AND(F39="",F38&lt;&gt;""),"O valor de i fica entre  ",  "")</f>
        <v/>
      </c>
      <c r="J38" s="46" t="str">
        <f t="shared" ref="J38:J45" si="2">IF(AND(F39="",F38&lt;&gt;""),E37,  "")</f>
        <v/>
      </c>
      <c r="K38" s="46" t="str">
        <f t="shared" ref="K38:K45" si="3">IF(AND(F39="",F38&lt;&gt;""),"  e ",  "")</f>
        <v/>
      </c>
      <c r="L38" s="49" t="str">
        <f>IF(AND(F39="",F38&lt;&gt;""),E38,  "")</f>
        <v/>
      </c>
      <c r="O38" s="8"/>
      <c r="P38" s="8"/>
      <c r="R38" s="8"/>
    </row>
    <row r="39" spans="2:18" ht="15" customHeight="1">
      <c r="B39" s="8"/>
      <c r="E39" s="44" t="str">
        <f t="shared" si="0"/>
        <v/>
      </c>
      <c r="F39" s="45" t="str">
        <f t="shared" ref="F39:F45" si="4">IF(AND(E39&lt;&gt;"",$E$32&gt;0),$H$10-$H$12-$H$14*(1-(1+E39/100)^(-$H$17))/(E39/100),"")</f>
        <v/>
      </c>
      <c r="G39" s="46" t="str">
        <f t="shared" si="1"/>
        <v/>
      </c>
      <c r="J39" s="46" t="str">
        <f t="shared" si="2"/>
        <v/>
      </c>
      <c r="K39" s="46" t="str">
        <f t="shared" si="3"/>
        <v/>
      </c>
      <c r="L39" s="49"/>
      <c r="O39" s="8"/>
      <c r="P39" s="8"/>
      <c r="R39" s="8"/>
    </row>
    <row r="40" spans="2:18" ht="15" customHeight="1">
      <c r="B40" s="8"/>
      <c r="E40" s="44" t="str">
        <f t="shared" si="0"/>
        <v/>
      </c>
      <c r="F40" s="45" t="str">
        <f t="shared" si="4"/>
        <v/>
      </c>
      <c r="G40" s="46" t="str">
        <f t="shared" si="1"/>
        <v/>
      </c>
      <c r="J40" s="46" t="str">
        <f t="shared" si="2"/>
        <v/>
      </c>
      <c r="K40" s="46" t="str">
        <f t="shared" si="3"/>
        <v/>
      </c>
      <c r="L40" s="49"/>
      <c r="O40" s="8"/>
      <c r="P40" s="8"/>
      <c r="R40" s="8"/>
    </row>
    <row r="41" spans="2:18" ht="15" customHeight="1">
      <c r="B41" s="8"/>
      <c r="E41" s="44" t="str">
        <f t="shared" si="0"/>
        <v/>
      </c>
      <c r="F41" s="45" t="str">
        <f t="shared" si="4"/>
        <v/>
      </c>
      <c r="G41" s="46" t="str">
        <f t="shared" si="1"/>
        <v/>
      </c>
      <c r="J41" s="46" t="str">
        <f t="shared" si="2"/>
        <v/>
      </c>
      <c r="K41" s="46" t="str">
        <f t="shared" si="3"/>
        <v/>
      </c>
      <c r="L41" s="49"/>
      <c r="O41" s="8"/>
      <c r="P41" s="8"/>
      <c r="R41" s="8"/>
    </row>
    <row r="42" spans="2:18" ht="15" customHeight="1">
      <c r="B42" s="8"/>
      <c r="E42" s="44" t="str">
        <f t="shared" si="0"/>
        <v/>
      </c>
      <c r="F42" s="45" t="str">
        <f t="shared" si="4"/>
        <v/>
      </c>
      <c r="G42" s="46" t="str">
        <f t="shared" si="1"/>
        <v/>
      </c>
      <c r="J42" s="46" t="str">
        <f t="shared" si="2"/>
        <v/>
      </c>
      <c r="K42" s="46" t="str">
        <f t="shared" si="3"/>
        <v/>
      </c>
      <c r="L42" s="49"/>
      <c r="O42" s="8"/>
      <c r="P42" s="8"/>
      <c r="R42" s="8"/>
    </row>
    <row r="43" spans="2:18" ht="15" customHeight="1">
      <c r="B43" s="8"/>
      <c r="E43" s="44" t="str">
        <f t="shared" si="0"/>
        <v/>
      </c>
      <c r="F43" s="45" t="str">
        <f t="shared" si="4"/>
        <v/>
      </c>
      <c r="G43" s="46" t="str">
        <f t="shared" si="1"/>
        <v/>
      </c>
      <c r="H43" s="46"/>
      <c r="I43" s="46"/>
      <c r="J43" s="46" t="str">
        <f t="shared" si="2"/>
        <v/>
      </c>
      <c r="K43" s="46" t="str">
        <f t="shared" si="3"/>
        <v/>
      </c>
      <c r="L43" s="49"/>
      <c r="O43" s="8"/>
      <c r="P43" s="8"/>
      <c r="R43" s="8"/>
    </row>
    <row r="44" spans="2:18" ht="15" customHeight="1">
      <c r="B44" s="8"/>
      <c r="E44" s="44" t="str">
        <f t="shared" si="0"/>
        <v/>
      </c>
      <c r="F44" s="45" t="str">
        <f t="shared" si="4"/>
        <v/>
      </c>
      <c r="G44" s="46" t="str">
        <f t="shared" si="1"/>
        <v/>
      </c>
      <c r="H44" s="46"/>
      <c r="I44" s="46"/>
      <c r="J44" s="46" t="str">
        <f t="shared" si="2"/>
        <v/>
      </c>
      <c r="K44" s="46" t="str">
        <f t="shared" si="3"/>
        <v/>
      </c>
      <c r="L44" s="49"/>
      <c r="O44" s="8"/>
      <c r="P44" s="8"/>
      <c r="R44" s="8"/>
    </row>
    <row r="45" spans="2:18" ht="15" customHeight="1">
      <c r="B45" s="8"/>
      <c r="E45" s="44" t="str">
        <f t="shared" si="0"/>
        <v/>
      </c>
      <c r="F45" s="45" t="str">
        <f t="shared" si="4"/>
        <v/>
      </c>
      <c r="G45" s="46" t="str">
        <f t="shared" si="1"/>
        <v/>
      </c>
      <c r="H45" s="46"/>
      <c r="I45" s="46"/>
      <c r="J45" s="46" t="str">
        <f t="shared" si="2"/>
        <v/>
      </c>
      <c r="K45" s="46" t="str">
        <f t="shared" si="3"/>
        <v/>
      </c>
      <c r="L45" s="49"/>
      <c r="O45" s="8"/>
      <c r="P45" s="8"/>
      <c r="R45" s="8"/>
    </row>
    <row r="46" spans="2:18">
      <c r="B46" s="8"/>
      <c r="E46" s="50"/>
      <c r="F46" s="41"/>
      <c r="G46" s="41"/>
      <c r="H46" s="51" t="str">
        <f>IF(AND(H10-H12-H17*H14&lt;0,E32&gt;0),"      Início da nova tabela-&gt;","")</f>
        <v xml:space="preserve">      Início da nova tabela-&gt;</v>
      </c>
      <c r="I46" s="41"/>
      <c r="J46" s="41"/>
      <c r="K46" s="41"/>
      <c r="L46" s="48">
        <f>IF(AND(H10-H12-H17*H14&lt;0,E47&gt;0),SUM(J35:J45),"")</f>
        <v>0.1</v>
      </c>
      <c r="O46" s="8"/>
      <c r="P46" s="8"/>
      <c r="R46" s="8"/>
    </row>
    <row r="47" spans="2:18">
      <c r="B47" s="8"/>
      <c r="E47" s="40">
        <v>1</v>
      </c>
      <c r="F47" s="41" t="str">
        <f>IF(H10-H12-H17*H14&lt;0,"&lt;- Coloque 1 ","")</f>
        <v xml:space="preserve">&lt;- Coloque 1 </v>
      </c>
      <c r="G47" s="41"/>
      <c r="H47" s="41" t="str">
        <f>IF(AND(H10-H12-H17*H14&lt;0,E32&gt;0),"       Incremento da nova tabela-&gt;","")</f>
        <v xml:space="preserve">       Incremento da nova tabela-&gt;</v>
      </c>
      <c r="I47" s="41"/>
      <c r="J47" s="41"/>
      <c r="K47" s="41"/>
      <c r="L47" s="52">
        <f>IF(AND(H10-H12-H17*H14&lt;0,E47&gt;0),1,"")</f>
        <v>1</v>
      </c>
      <c r="O47" s="8"/>
      <c r="P47" s="8"/>
      <c r="R47" s="8"/>
    </row>
    <row r="48" spans="2:18" ht="16.5" thickBot="1">
      <c r="B48" s="8"/>
      <c r="G48" s="26"/>
      <c r="H48" s="26"/>
      <c r="O48" s="8"/>
      <c r="P48" s="8"/>
      <c r="R48" s="8"/>
    </row>
    <row r="49" spans="2:18" ht="15.75" customHeight="1">
      <c r="B49" s="8"/>
      <c r="E49" s="42" t="str">
        <f>IF($E$47&gt;0,"i", "")</f>
        <v>i</v>
      </c>
      <c r="F49" s="43" t="str">
        <f>IF($E$47&gt;0,"f(i)","")</f>
        <v>f(i)</v>
      </c>
      <c r="O49" s="8"/>
      <c r="P49" s="8"/>
      <c r="R49" s="8"/>
    </row>
    <row r="50" spans="2:18" ht="15.75" customHeight="1">
      <c r="B50" s="8"/>
      <c r="E50" s="44">
        <f>IF(AND($E$47&gt;0,L46&lt;&gt;""),L46,"")</f>
        <v>0.1</v>
      </c>
      <c r="F50" s="45">
        <f>IF(AND(E50&lt;&gt;"",$E$32&gt;0),$H$10-$H$12-$H$14*(1-(1+E50/100)^(-$H$17))/(E50/100),"")</f>
        <v>-14.685838113759402</v>
      </c>
      <c r="O50" s="8"/>
      <c r="P50" s="8"/>
      <c r="R50" s="8"/>
    </row>
    <row r="51" spans="2:18" ht="15.75" customHeight="1">
      <c r="B51" s="8"/>
      <c r="E51" s="44">
        <f>IF(E50&lt;&gt;"",TRUNC(E50+1),"")</f>
        <v>1</v>
      </c>
      <c r="F51" s="45">
        <f>IF(AND(E51&lt;&gt;"",F50&lt;&gt;""),$H$10-$H$12-$H$14*(1-(1+E51/100)^(-$H$17))/(E51/100),"")</f>
        <v>-11.932147118690125</v>
      </c>
      <c r="G51" s="46" t="str">
        <f>IF(AND(F52="",F51&lt;&gt;""),"O valor de i fica entre  ",  "")</f>
        <v/>
      </c>
      <c r="J51" s="46" t="str">
        <f>IF(AND(F52="",F51&lt;&gt;""),E50,  "")</f>
        <v/>
      </c>
      <c r="K51" s="46" t="str">
        <f>IF(AND(F52="",F51&lt;&gt;""),"  e ",  "")</f>
        <v/>
      </c>
      <c r="L51" s="49" t="str">
        <f>IF(AND(F52="",F51&lt;&gt;""),E51,  "")</f>
        <v/>
      </c>
      <c r="O51" s="8"/>
      <c r="P51" s="8"/>
      <c r="R51" s="8"/>
    </row>
    <row r="52" spans="2:18" ht="15.75" customHeight="1">
      <c r="B52" s="8"/>
      <c r="E52" s="44">
        <f>IF(E51="","",IF(F50*F51&lt;0,"",E51+1))</f>
        <v>2</v>
      </c>
      <c r="F52" s="45">
        <f>IF(AND(E52&lt;&gt;"",$E$32&gt;0),$H$10-$H$12-$H$14*(1-(1+E52/100)^(-$H$17))/(E52/100),"")</f>
        <v>-9.0214633603560088</v>
      </c>
      <c r="G52" s="46" t="str">
        <f>IF(AND(F53="",F52&lt;&gt;""),"O valor de i fica entre  ",  "")</f>
        <v/>
      </c>
      <c r="J52" s="53" t="str">
        <f>IF(AND(F53="",F52&lt;&gt;""),E51,  "")</f>
        <v/>
      </c>
      <c r="K52" s="54" t="str">
        <f t="shared" ref="K52:K59" si="5">IF(AND(F53="",F52&lt;&gt;""),"  e ",  "")</f>
        <v/>
      </c>
      <c r="L52" s="55" t="str">
        <f t="shared" ref="L52:L59" si="6">IF(AND(F53="",F52&lt;&gt;""),E52,  "")</f>
        <v/>
      </c>
      <c r="O52" s="8"/>
      <c r="P52" s="8"/>
      <c r="R52" s="8"/>
    </row>
    <row r="53" spans="2:18" ht="15.75" customHeight="1">
      <c r="B53" s="8"/>
      <c r="E53" s="44">
        <f t="shared" ref="E53:E59" si="7">IF(E52="","",IF(F51*F52&lt;0,"",E52+1))</f>
        <v>3</v>
      </c>
      <c r="F53" s="45">
        <f>IF(AND(E53&lt;&gt;"",$E$32&gt;0),$H$10-$H$12-$H$14*(1-(1+E53/100)^(-$H$17))/(E53/100),"")</f>
        <v>-6.2578716581727889</v>
      </c>
      <c r="G53" s="46" t="str">
        <f t="shared" ref="G53:G59" si="8">IF(AND(F54="",F53&lt;&gt;""),"O valor de i fica entre  ",  "")</f>
        <v/>
      </c>
      <c r="J53" s="53" t="str">
        <f t="shared" ref="J53:J59" si="9">IF(AND(F54="",F53&lt;&gt;""),E52,  "")</f>
        <v/>
      </c>
      <c r="K53" s="54" t="str">
        <f t="shared" si="5"/>
        <v/>
      </c>
      <c r="L53" s="55" t="str">
        <f t="shared" si="6"/>
        <v/>
      </c>
      <c r="O53" s="8"/>
      <c r="P53" s="8"/>
      <c r="R53" s="8"/>
    </row>
    <row r="54" spans="2:18" ht="15.75" customHeight="1">
      <c r="B54" s="8"/>
      <c r="E54" s="44">
        <f t="shared" si="7"/>
        <v>4</v>
      </c>
      <c r="F54" s="45">
        <f t="shared" ref="F54:F60" si="10">IF(AND(E54&lt;&gt;"",$E$32&gt;0),$H$10-$H$12-$H$14*(1-(1+E54/100)^(-$H$17))/(E54/100),"")</f>
        <v>-3.632052851195354</v>
      </c>
      <c r="G54" s="46" t="str">
        <f t="shared" si="8"/>
        <v/>
      </c>
      <c r="J54" s="53" t="str">
        <f t="shared" si="9"/>
        <v/>
      </c>
      <c r="K54" s="54" t="str">
        <f t="shared" si="5"/>
        <v/>
      </c>
      <c r="L54" s="55" t="str">
        <f t="shared" si="6"/>
        <v/>
      </c>
      <c r="O54" s="8"/>
      <c r="P54" s="8"/>
      <c r="R54" s="8"/>
    </row>
    <row r="55" spans="2:18" ht="15.75" customHeight="1">
      <c r="B55" s="8"/>
      <c r="E55" s="44">
        <f t="shared" si="7"/>
        <v>5</v>
      </c>
      <c r="F55" s="45">
        <f t="shared" si="10"/>
        <v>-1.1353810090117094</v>
      </c>
      <c r="G55" s="46" t="str">
        <f t="shared" si="8"/>
        <v/>
      </c>
      <c r="J55" s="53" t="str">
        <f t="shared" si="9"/>
        <v/>
      </c>
      <c r="K55" s="54" t="str">
        <f t="shared" si="5"/>
        <v/>
      </c>
      <c r="L55" s="55" t="str">
        <f t="shared" si="6"/>
        <v/>
      </c>
      <c r="O55" s="8"/>
      <c r="P55" s="8"/>
      <c r="R55" s="8"/>
    </row>
    <row r="56" spans="2:18" ht="15.75" customHeight="1">
      <c r="B56" s="8"/>
      <c r="E56" s="44">
        <f t="shared" si="7"/>
        <v>6</v>
      </c>
      <c r="F56" s="45">
        <f t="shared" si="10"/>
        <v>1.2401351099190663</v>
      </c>
      <c r="G56" s="46" t="str">
        <f t="shared" si="8"/>
        <v xml:space="preserve">O valor de i fica entre  </v>
      </c>
      <c r="J56" s="53">
        <f t="shared" si="9"/>
        <v>5</v>
      </c>
      <c r="K56" s="54" t="str">
        <f t="shared" si="5"/>
        <v xml:space="preserve">  e </v>
      </c>
      <c r="L56" s="55">
        <f t="shared" si="6"/>
        <v>6</v>
      </c>
      <c r="O56" s="8"/>
      <c r="P56" s="8"/>
      <c r="R56" s="8"/>
    </row>
    <row r="57" spans="2:18" ht="15.75" customHeight="1">
      <c r="B57" s="8"/>
      <c r="E57" s="44" t="str">
        <f t="shared" si="7"/>
        <v/>
      </c>
      <c r="F57" s="45" t="str">
        <f t="shared" si="10"/>
        <v/>
      </c>
      <c r="G57" s="47" t="str">
        <f>IF(AND(F58="",F57&lt;&gt;""),"O valor de i fica entre  ",  "")</f>
        <v/>
      </c>
      <c r="H57" s="41"/>
      <c r="I57" s="41"/>
      <c r="J57" s="56" t="str">
        <f>IF(AND(F58="",F57&lt;&gt;""),E56,  "")</f>
        <v/>
      </c>
      <c r="K57" s="18" t="str">
        <f>IF(AND(F58="",F57&lt;&gt;""),"  e ",  "")</f>
        <v/>
      </c>
      <c r="L57" s="25" t="str">
        <f>IF(AND(F58="",F57&lt;&gt;""),E57,  "")</f>
        <v/>
      </c>
      <c r="M57" s="41"/>
      <c r="O57" s="8"/>
      <c r="P57" s="8"/>
      <c r="R57" s="8"/>
    </row>
    <row r="58" spans="2:18" ht="15.75" customHeight="1">
      <c r="B58" s="8"/>
      <c r="E58" s="44" t="str">
        <f t="shared" si="7"/>
        <v/>
      </c>
      <c r="F58" s="45" t="str">
        <f t="shared" si="10"/>
        <v/>
      </c>
      <c r="G58" s="47" t="str">
        <f t="shared" si="8"/>
        <v/>
      </c>
      <c r="H58" s="41"/>
      <c r="I58" s="41"/>
      <c r="J58" s="56" t="str">
        <f t="shared" si="9"/>
        <v/>
      </c>
      <c r="K58" s="18" t="str">
        <f t="shared" si="5"/>
        <v/>
      </c>
      <c r="L58" s="25" t="str">
        <f t="shared" si="6"/>
        <v/>
      </c>
      <c r="M58" s="41"/>
      <c r="O58" s="8"/>
      <c r="P58" s="8"/>
      <c r="R58" s="8"/>
    </row>
    <row r="59" spans="2:18" ht="15.75" customHeight="1">
      <c r="B59" s="8"/>
      <c r="E59" s="44" t="str">
        <f t="shared" si="7"/>
        <v/>
      </c>
      <c r="F59" s="45" t="str">
        <f t="shared" si="10"/>
        <v/>
      </c>
      <c r="G59" s="47" t="str">
        <f t="shared" si="8"/>
        <v/>
      </c>
      <c r="H59" s="41"/>
      <c r="I59" s="41"/>
      <c r="J59" s="56" t="str">
        <f t="shared" si="9"/>
        <v/>
      </c>
      <c r="K59" s="18" t="str">
        <f t="shared" si="5"/>
        <v/>
      </c>
      <c r="L59" s="25" t="str">
        <f t="shared" si="6"/>
        <v/>
      </c>
      <c r="M59" s="41"/>
      <c r="O59" s="8"/>
      <c r="P59" s="8"/>
      <c r="R59" s="8"/>
    </row>
    <row r="60" spans="2:18" ht="15.75" customHeight="1">
      <c r="B60" s="8"/>
      <c r="E60" s="44" t="str">
        <f>IF(E59="","",IF(F58*F59&lt;0,"",E59+1))</f>
        <v/>
      </c>
      <c r="F60" s="45" t="str">
        <f t="shared" si="10"/>
        <v/>
      </c>
      <c r="G60" s="47" t="str">
        <f>IF(AND(F61="",F60&lt;&gt;""),"O valor de i fica entre  ",  "")</f>
        <v/>
      </c>
      <c r="H60" s="41"/>
      <c r="I60" s="41"/>
      <c r="J60" s="56" t="str">
        <f>IF(AND(F61="",F60&lt;&gt;""),E59,  "")</f>
        <v/>
      </c>
      <c r="K60" s="18" t="str">
        <f>IF(AND(F61="",F60&lt;&gt;""),"  e ",  "")</f>
        <v/>
      </c>
      <c r="L60" s="25" t="str">
        <f>IF(AND(F61="",F60&lt;&gt;""),E60,  "")</f>
        <v/>
      </c>
      <c r="M60" s="41"/>
      <c r="O60" s="8"/>
      <c r="P60" s="8"/>
      <c r="R60" s="8"/>
    </row>
    <row r="61" spans="2:18">
      <c r="B61" s="8"/>
      <c r="G61" s="41"/>
      <c r="H61" s="41" t="str">
        <f>IF(H10-H12-H17*H14&lt;0,"       Início da nova tabela-&gt;","")</f>
        <v xml:space="preserve">       Início da nova tabela-&gt;</v>
      </c>
      <c r="I61" s="41"/>
      <c r="J61" s="41"/>
      <c r="K61" s="41"/>
      <c r="L61" s="41">
        <f>IF(AND(H10-H12-H17*H14&lt;0,E47&gt;0),SUM(J50:J60),"")</f>
        <v>5</v>
      </c>
      <c r="M61" s="41"/>
      <c r="O61" s="8"/>
      <c r="P61" s="8"/>
      <c r="R61" s="8"/>
    </row>
    <row r="62" spans="2:18">
      <c r="B62" s="8"/>
      <c r="E62" s="40">
        <v>1</v>
      </c>
      <c r="F62" s="41" t="str">
        <f>IF(H10-H12-H17*H14&lt;0,"coloque 1","")</f>
        <v>coloque 1</v>
      </c>
      <c r="G62" s="41"/>
      <c r="H62" s="41" t="str">
        <f>IF(H10-H12-H17*H14&lt;0,"       Incremento da nova tabela-&gt;","")</f>
        <v xml:space="preserve">       Incremento da nova tabela-&gt;</v>
      </c>
      <c r="I62" s="41"/>
      <c r="J62" s="41"/>
      <c r="K62" s="41"/>
      <c r="L62" s="41">
        <f>IF(AND(H10-H12-H17*H14&lt;0,E47&gt;0),L47/10,"")</f>
        <v>0.1</v>
      </c>
      <c r="M62" s="41"/>
      <c r="O62" s="8"/>
      <c r="P62" s="8"/>
      <c r="R62" s="8"/>
    </row>
    <row r="63" spans="2:18">
      <c r="B63" s="8"/>
      <c r="G63" s="41"/>
      <c r="H63" s="41"/>
      <c r="I63" s="41"/>
      <c r="J63" s="41"/>
      <c r="K63" s="41"/>
      <c r="L63" s="41"/>
      <c r="M63" s="41"/>
      <c r="O63" s="8"/>
      <c r="P63" s="8"/>
      <c r="R63" s="8"/>
    </row>
    <row r="64" spans="2:18">
      <c r="B64" s="8"/>
      <c r="E64" s="45" t="str">
        <f>IF($E$47&gt;0,"i", "")</f>
        <v>i</v>
      </c>
      <c r="F64" s="45" t="str">
        <f>IF($E$47&gt;0,"f(i)","")</f>
        <v>f(i)</v>
      </c>
      <c r="O64" s="8"/>
      <c r="P64" s="8"/>
      <c r="R64" s="8"/>
    </row>
    <row r="65" spans="2:18">
      <c r="B65" s="8"/>
      <c r="E65" s="45">
        <f>IF(AND($E$47&gt;0,L61&lt;&gt;"",E62&gt;0),L61,"")</f>
        <v>5</v>
      </c>
      <c r="F65" s="45">
        <f>IF(AND(E65&lt;&gt;"",$E$32&gt;0),$H$10-$H$12-$H$14*(1-(1+E65/100)^(-$H$17))/(E65/100),"")</f>
        <v>-1.1353810090117094</v>
      </c>
      <c r="O65" s="8"/>
      <c r="P65" s="8"/>
      <c r="R65" s="8"/>
    </row>
    <row r="66" spans="2:18">
      <c r="B66" s="8"/>
      <c r="E66" s="45">
        <f>IF(E65&lt;&gt;"",E65+0.1,"")</f>
        <v>5.0999999999999996</v>
      </c>
      <c r="F66" s="45">
        <f>IF(AND(E66&lt;&gt;"",F65&lt;&gt;""),$H$10-$H$12-$H$14*(1-(1+E66/100)^(-$H$17))/(E66/100),"")</f>
        <v>-0.89250404071876233</v>
      </c>
      <c r="G66" s="2" t="str">
        <f>IF(AND(F67="",F66&lt;&gt;""),"O valor de i fica entre  ",  "")</f>
        <v/>
      </c>
      <c r="J66" s="2" t="str">
        <f>IF(AND(F67="",F66&lt;&gt;""),E65,  "")</f>
        <v/>
      </c>
      <c r="K66" s="2" t="str">
        <f>IF(AND(F67="",F66&lt;&gt;""),"  e ",  "")</f>
        <v/>
      </c>
      <c r="L66" s="2" t="str">
        <f>IF(AND(F67="",F66&lt;&gt;""),E66,  "")</f>
        <v/>
      </c>
      <c r="O66" s="8"/>
      <c r="P66" s="8"/>
      <c r="R66" s="8"/>
    </row>
    <row r="67" spans="2:18">
      <c r="B67" s="8"/>
      <c r="E67" s="45">
        <f>IF(E66="","",IF(F65*F66&lt;0,"",E66+0.1))</f>
        <v>5.1999999999999993</v>
      </c>
      <c r="F67" s="45">
        <f>IF(AND(E67&lt;&gt;"",$E$32&gt;0),$H$10-$H$12-$H$14*(1-(1+E67/100)^(-$H$17))/(E67/100),"")</f>
        <v>-0.65083049145216876</v>
      </c>
      <c r="G67" s="2" t="str">
        <f>IF(AND(F68="",F67&lt;&gt;""),"O valor de i fica entre  ",  "")</f>
        <v/>
      </c>
      <c r="J67" s="2" t="str">
        <f>IF(AND(F68="",F67&lt;&gt;""),E66,  "")</f>
        <v/>
      </c>
      <c r="K67" s="2" t="str">
        <f>IF(AND(F68="",F67&lt;&gt;""),"  e ",  "")</f>
        <v/>
      </c>
      <c r="L67" s="2" t="str">
        <f>IF(AND(F68="",F67&lt;&gt;""),E67,  "")</f>
        <v/>
      </c>
      <c r="O67" s="8"/>
      <c r="P67" s="8"/>
      <c r="R67" s="8"/>
    </row>
    <row r="68" spans="2:18">
      <c r="B68" s="8"/>
      <c r="E68" s="45">
        <f t="shared" ref="E68:E75" si="11">IF(E67="","",IF(F66*F67&lt;0,"",E67+0.1))</f>
        <v>5.2999999999999989</v>
      </c>
      <c r="F68" s="45">
        <f>IF(AND(E68&lt;&gt;"",$E$32&gt;0),$H$10-$H$12-$H$14*(1-(1+E68/100)^(-$H$17))/(E68/100),"")</f>
        <v>-0.41035275990296327</v>
      </c>
      <c r="G68" s="2" t="str">
        <f t="shared" ref="G68:G75" si="12">IF(AND(F69="",F68&lt;&gt;""),"O valor de i fica entre  ",  "")</f>
        <v/>
      </c>
      <c r="J68" s="2" t="str">
        <f t="shared" ref="J68:J75" si="13">IF(AND(F69="",F68&lt;&gt;""),E67,  "")</f>
        <v/>
      </c>
      <c r="K68" s="2" t="str">
        <f t="shared" ref="K68:K75" si="14">IF(AND(F69="",F68&lt;&gt;""),"  e ",  "")</f>
        <v/>
      </c>
      <c r="L68" s="2" t="str">
        <f t="shared" ref="L68:L75" si="15">IF(AND(F69="",F68&lt;&gt;""),E68,  "")</f>
        <v/>
      </c>
      <c r="O68" s="8"/>
      <c r="P68" s="8"/>
      <c r="R68" s="8"/>
    </row>
    <row r="69" spans="2:18">
      <c r="B69" s="8"/>
      <c r="E69" s="45">
        <f t="shared" si="11"/>
        <v>5.3999999999999986</v>
      </c>
      <c r="F69" s="45">
        <f t="shared" ref="F69:F75" si="16">IF(AND(E69&lt;&gt;"",$E$32&gt;0),$H$10-$H$12-$H$14*(1-(1+E69/100)^(-$H$17))/(E69/100),"")</f>
        <v>-0.17106330184778074</v>
      </c>
      <c r="G69" s="2" t="str">
        <f t="shared" si="12"/>
        <v/>
      </c>
      <c r="J69" s="2" t="str">
        <f t="shared" si="13"/>
        <v/>
      </c>
      <c r="K69" s="2" t="str">
        <f t="shared" si="14"/>
        <v/>
      </c>
      <c r="L69" s="2" t="str">
        <f t="shared" si="15"/>
        <v/>
      </c>
      <c r="O69" s="8"/>
      <c r="P69" s="8"/>
      <c r="R69" s="8"/>
    </row>
    <row r="70" spans="2:18">
      <c r="B70" s="8"/>
      <c r="E70" s="45">
        <f t="shared" si="11"/>
        <v>5.4999999999999982</v>
      </c>
      <c r="F70" s="45">
        <f t="shared" si="16"/>
        <v>6.7045370344487765E-2</v>
      </c>
      <c r="G70" s="2" t="str">
        <f t="shared" si="12"/>
        <v xml:space="preserve">O valor de i fica entre  </v>
      </c>
      <c r="J70" s="2">
        <f t="shared" si="13"/>
        <v>5.3999999999999986</v>
      </c>
      <c r="K70" s="2" t="str">
        <f t="shared" si="14"/>
        <v xml:space="preserve">  e </v>
      </c>
      <c r="L70" s="2">
        <f t="shared" si="15"/>
        <v>5.4999999999999982</v>
      </c>
      <c r="O70" s="8"/>
      <c r="P70" s="8"/>
      <c r="R70" s="8"/>
    </row>
    <row r="71" spans="2:18">
      <c r="B71" s="8"/>
      <c r="E71" s="45" t="str">
        <f t="shared" si="11"/>
        <v/>
      </c>
      <c r="F71" s="45" t="str">
        <f t="shared" si="16"/>
        <v/>
      </c>
      <c r="G71" s="2" t="str">
        <f t="shared" si="12"/>
        <v/>
      </c>
      <c r="J71" s="2" t="str">
        <f t="shared" si="13"/>
        <v/>
      </c>
      <c r="K71" s="2" t="str">
        <f t="shared" si="14"/>
        <v/>
      </c>
      <c r="L71" s="2" t="str">
        <f t="shared" si="15"/>
        <v/>
      </c>
      <c r="O71" s="8"/>
      <c r="P71" s="8"/>
      <c r="R71" s="8"/>
    </row>
    <row r="72" spans="2:18">
      <c r="B72" s="8"/>
      <c r="E72" s="45" t="str">
        <f t="shared" si="11"/>
        <v/>
      </c>
      <c r="F72" s="45" t="str">
        <f t="shared" si="16"/>
        <v/>
      </c>
      <c r="G72" s="2" t="str">
        <f t="shared" si="12"/>
        <v/>
      </c>
      <c r="J72" s="2" t="str">
        <f t="shared" si="13"/>
        <v/>
      </c>
      <c r="K72" s="2" t="str">
        <f t="shared" si="14"/>
        <v/>
      </c>
      <c r="L72" s="2" t="str">
        <f t="shared" si="15"/>
        <v/>
      </c>
      <c r="O72" s="8"/>
      <c r="P72" s="8"/>
      <c r="R72" s="8"/>
    </row>
    <row r="73" spans="2:18">
      <c r="B73" s="8"/>
      <c r="E73" s="45" t="str">
        <f t="shared" si="11"/>
        <v/>
      </c>
      <c r="F73" s="45" t="str">
        <f t="shared" si="16"/>
        <v/>
      </c>
      <c r="G73" s="2" t="str">
        <f t="shared" si="12"/>
        <v/>
      </c>
      <c r="J73" s="2" t="str">
        <f t="shared" si="13"/>
        <v/>
      </c>
      <c r="K73" s="2" t="str">
        <f t="shared" si="14"/>
        <v/>
      </c>
      <c r="L73" s="2" t="str">
        <f t="shared" si="15"/>
        <v/>
      </c>
      <c r="O73" s="8"/>
      <c r="P73" s="8"/>
      <c r="R73" s="8"/>
    </row>
    <row r="74" spans="2:18">
      <c r="B74" s="8"/>
      <c r="E74" s="45" t="str">
        <f t="shared" si="11"/>
        <v/>
      </c>
      <c r="F74" s="45" t="str">
        <f t="shared" si="16"/>
        <v/>
      </c>
      <c r="G74" s="41" t="str">
        <f t="shared" si="12"/>
        <v/>
      </c>
      <c r="H74" s="41"/>
      <c r="I74" s="41"/>
      <c r="J74" s="41" t="str">
        <f t="shared" si="13"/>
        <v/>
      </c>
      <c r="K74" s="41" t="str">
        <f t="shared" si="14"/>
        <v/>
      </c>
      <c r="L74" s="41" t="str">
        <f t="shared" si="15"/>
        <v/>
      </c>
      <c r="O74" s="8"/>
      <c r="P74" s="8"/>
      <c r="R74" s="8"/>
    </row>
    <row r="75" spans="2:18">
      <c r="B75" s="8"/>
      <c r="E75" s="45" t="str">
        <f t="shared" si="11"/>
        <v/>
      </c>
      <c r="F75" s="45" t="str">
        <f t="shared" si="16"/>
        <v/>
      </c>
      <c r="G75" s="41" t="str">
        <f t="shared" si="12"/>
        <v/>
      </c>
      <c r="H75" s="41"/>
      <c r="I75" s="41"/>
      <c r="J75" s="41" t="str">
        <f t="shared" si="13"/>
        <v/>
      </c>
      <c r="K75" s="41" t="str">
        <f t="shared" si="14"/>
        <v/>
      </c>
      <c r="L75" s="41" t="str">
        <f t="shared" si="15"/>
        <v/>
      </c>
      <c r="O75" s="8"/>
      <c r="P75" s="8"/>
      <c r="R75" s="8"/>
    </row>
    <row r="76" spans="2:18">
      <c r="B76" s="8"/>
      <c r="G76" s="41"/>
      <c r="H76" s="41" t="str">
        <f>IF(H10-H12-H17*H14&lt;0,"      Início da nova tabela-&gt;","")</f>
        <v xml:space="preserve">      Início da nova tabela-&gt;</v>
      </c>
      <c r="I76" s="41"/>
      <c r="J76" s="41"/>
      <c r="K76" s="41"/>
      <c r="L76" s="57">
        <f>IF(AND(H10-H12-H17*H14&lt;0,E62&gt;0),SUM(J65:J75),"")</f>
        <v>5.3999999999999986</v>
      </c>
      <c r="O76" s="8"/>
      <c r="P76" s="8"/>
      <c r="R76" s="8"/>
    </row>
    <row r="77" spans="2:18">
      <c r="B77" s="8"/>
      <c r="D77" s="41"/>
      <c r="E77" s="40">
        <v>1</v>
      </c>
      <c r="F77" s="41" t="str">
        <f>IF(H10-H12-H17*H14&lt;0,"coloque 1","")</f>
        <v>coloque 1</v>
      </c>
      <c r="G77" s="41"/>
      <c r="H77" s="41" t="str">
        <f>IF(H10-H12-H17*H14&lt;0,"     Incremento da nova tabela-&gt;","")</f>
        <v xml:space="preserve">     Incremento da nova tabela-&gt;</v>
      </c>
      <c r="I77" s="41"/>
      <c r="J77" s="41"/>
      <c r="K77" s="41"/>
      <c r="L77" s="41">
        <f>IF(H10-H12-H17*H14&lt;0,L62/10,"")</f>
        <v>0.01</v>
      </c>
      <c r="O77" s="8"/>
      <c r="P77" s="8"/>
      <c r="R77" s="8"/>
    </row>
    <row r="78" spans="2:18">
      <c r="B78" s="8"/>
      <c r="G78" s="41"/>
      <c r="H78" s="41"/>
      <c r="I78" s="41"/>
      <c r="J78" s="41"/>
      <c r="K78" s="41"/>
      <c r="L78" s="41"/>
      <c r="O78" s="8"/>
      <c r="P78" s="8"/>
      <c r="R78" s="8"/>
    </row>
    <row r="79" spans="2:18">
      <c r="B79" s="8"/>
      <c r="E79" s="58" t="str">
        <f>IF($E$47&gt;0,"i", "")</f>
        <v>i</v>
      </c>
      <c r="F79" s="58" t="str">
        <f>IF($E$47&gt;0,"f(i)","")</f>
        <v>f(i)</v>
      </c>
      <c r="O79" s="8"/>
      <c r="P79" s="8"/>
      <c r="R79" s="8"/>
    </row>
    <row r="80" spans="2:18">
      <c r="B80" s="8"/>
      <c r="E80" s="45">
        <f>IF(AND($E$47&gt;0,L76&lt;&gt;"",E77&gt;0),L76,"")</f>
        <v>5.3999999999999986</v>
      </c>
      <c r="F80" s="45">
        <f>IF(AND(E80&lt;&gt;"",$E$32&gt;0),$H$10-$H$12-$H$14*(1-(1+E80/100)^(-$H$17))/(E80/100),"")</f>
        <v>-0.17106330184778074</v>
      </c>
      <c r="O80" s="8"/>
      <c r="P80" s="8"/>
      <c r="R80" s="8"/>
    </row>
    <row r="81" spans="2:18">
      <c r="B81" s="8"/>
      <c r="E81" s="45">
        <f>IF(E80&lt;&gt;"",E80+0.01,"")</f>
        <v>5.4099999999999984</v>
      </c>
      <c r="F81" s="45">
        <f>IF(AND(E81&lt;&gt;"",F80&lt;&gt;""),$H$10-$H$12-$H$14*(1-(1+E81/100)^(-$H$17))/(E81/100),"")</f>
        <v>-0.14719942232301264</v>
      </c>
      <c r="G81" s="2" t="str">
        <f>IF(AND(F82="",F81&lt;&gt;""),"O valor de i fica entre  ",  "")</f>
        <v/>
      </c>
      <c r="J81" s="2" t="str">
        <f>IF(AND(F82="",F81&lt;&gt;""),E80,  "")</f>
        <v/>
      </c>
      <c r="K81" s="2" t="str">
        <f>IF(AND(F82="",F81&lt;&gt;""),"  e ",  "")</f>
        <v/>
      </c>
      <c r="L81" s="2" t="str">
        <f>IF(AND(F82="",F81&lt;&gt;""),E81,  "")</f>
        <v/>
      </c>
      <c r="O81" s="8"/>
      <c r="P81" s="8"/>
      <c r="R81" s="8"/>
    </row>
    <row r="82" spans="2:18">
      <c r="B82" s="8"/>
      <c r="E82" s="45">
        <f>IF(E81="","",IF(F80*F81&lt;0,"",E81+0.01))</f>
        <v>5.4199999999999982</v>
      </c>
      <c r="F82" s="45">
        <f>IF(AND(E82&lt;&gt;"",$E$32&gt;0),$H$10-$H$12-$H$14*(1-(1+E82/100)^(-$H$17))/(E82/100),"")</f>
        <v>-0.12334734315402329</v>
      </c>
      <c r="G82" s="2" t="str">
        <f>IF(AND(F83="",F82&lt;&gt;""),"O valor de i fica entre  ",  "")</f>
        <v/>
      </c>
      <c r="J82" s="2" t="str">
        <f>IF(AND(F83="",F82&lt;&gt;""),E81,  "")</f>
        <v/>
      </c>
      <c r="K82" s="2" t="str">
        <f>IF(AND(F83="",F82&lt;&gt;""),"  e ",  "")</f>
        <v/>
      </c>
      <c r="L82" s="2" t="str">
        <f>IF(AND(F83="",F82&lt;&gt;""),E82,  "")</f>
        <v/>
      </c>
      <c r="O82" s="8"/>
      <c r="P82" s="8"/>
      <c r="R82" s="8"/>
    </row>
    <row r="83" spans="2:18">
      <c r="B83" s="8"/>
      <c r="E83" s="45">
        <f>IF(E82="","",IF(F81*F82&lt;0,"",E82+0.01))</f>
        <v>5.4299999999999979</v>
      </c>
      <c r="F83" s="45">
        <f>IF(AND(E83&lt;&gt;"",$E$32&gt;0),$H$10-$H$12-$H$14*(1-(1+E83/100)^(-$H$17))/(E83/100),"")</f>
        <v>-9.9507056889578394E-2</v>
      </c>
      <c r="G83" s="2" t="str">
        <f>IF(AND(F84="",F83&lt;&gt;""),"O valor de i fica entre  ",  "")</f>
        <v/>
      </c>
      <c r="J83" s="2" t="str">
        <f>IF(AND(F84="",F83&lt;&gt;""),E82,  "")</f>
        <v/>
      </c>
      <c r="K83" s="2" t="str">
        <f>IF(AND(F84="",F83&lt;&gt;""),"  e ",  "")</f>
        <v/>
      </c>
      <c r="L83" s="2" t="str">
        <f>IF(AND(F84="",F83&lt;&gt;""),E83,  "")</f>
        <v/>
      </c>
      <c r="O83" s="8"/>
      <c r="P83" s="8"/>
      <c r="R83" s="8"/>
    </row>
    <row r="84" spans="2:18">
      <c r="B84" s="8"/>
      <c r="E84" s="45">
        <f t="shared" ref="E84:E90" si="17">IF(E83="","",IF(F82*F83&lt;0,"",E83+0.01))</f>
        <v>5.4399999999999977</v>
      </c>
      <c r="F84" s="45">
        <f t="shared" ref="F84:F90" si="18">IF(AND(E84&lt;&gt;"",$E$32&gt;0),$H$10-$H$12-$H$14*(1-(1+E84/100)^(-$H$17))/(E84/100),"")</f>
        <v>-7.5678556084270099E-2</v>
      </c>
      <c r="G84" s="2" t="str">
        <f t="shared" ref="G84:G90" si="19">IF(AND(F85="",F84&lt;&gt;""),"O valor de i fica entre  ",  "")</f>
        <v/>
      </c>
      <c r="J84" s="2" t="str">
        <f t="shared" ref="J84:J90" si="20">IF(AND(F85="",F84&lt;&gt;""),E83,  "")</f>
        <v/>
      </c>
      <c r="K84" s="2" t="str">
        <f>IF(AND(F85="",F84&lt;&gt;""),"  e ",  "")</f>
        <v/>
      </c>
      <c r="L84" s="2" t="str">
        <f>IF(AND(F85="",F84&lt;&gt;""),E84,  "")</f>
        <v/>
      </c>
      <c r="O84" s="8"/>
      <c r="P84" s="8"/>
      <c r="R84" s="8"/>
    </row>
    <row r="85" spans="2:18">
      <c r="B85" s="8"/>
      <c r="E85" s="45">
        <f t="shared" si="17"/>
        <v>5.4499999999999975</v>
      </c>
      <c r="F85" s="45">
        <f t="shared" si="18"/>
        <v>-5.1861833298374904E-2</v>
      </c>
      <c r="G85" s="2" t="str">
        <f t="shared" si="19"/>
        <v/>
      </c>
      <c r="J85" s="2" t="str">
        <f t="shared" si="20"/>
        <v/>
      </c>
      <c r="K85" s="2" t="str">
        <f t="shared" ref="K85:K90" si="21">IF(AND(F86="",F85&lt;&gt;""),"  e ",  "")</f>
        <v/>
      </c>
      <c r="L85" s="2" t="str">
        <f t="shared" ref="L85:L90" si="22">IF(AND(F86="",F85&lt;&gt;""),E85,  "")</f>
        <v/>
      </c>
      <c r="O85" s="8"/>
      <c r="P85" s="8"/>
      <c r="R85" s="8"/>
    </row>
    <row r="86" spans="2:18">
      <c r="B86" s="8"/>
      <c r="E86" s="45">
        <f t="shared" si="17"/>
        <v>5.4599999999999973</v>
      </c>
      <c r="F86" s="45">
        <f t="shared" si="18"/>
        <v>-2.8056881097597852E-2</v>
      </c>
      <c r="G86" s="2" t="str">
        <f t="shared" si="19"/>
        <v/>
      </c>
      <c r="J86" s="2" t="str">
        <f t="shared" si="20"/>
        <v/>
      </c>
      <c r="K86" s="2" t="str">
        <f t="shared" si="21"/>
        <v/>
      </c>
      <c r="L86" s="2" t="str">
        <f t="shared" si="22"/>
        <v/>
      </c>
      <c r="O86" s="8"/>
      <c r="P86" s="8"/>
      <c r="R86" s="8"/>
    </row>
    <row r="87" spans="2:18">
      <c r="B87" s="8"/>
      <c r="E87" s="45">
        <f t="shared" si="17"/>
        <v>5.4699999999999971</v>
      </c>
      <c r="F87" s="45">
        <f t="shared" si="18"/>
        <v>-4.2636920532288514E-3</v>
      </c>
      <c r="G87" s="2" t="str">
        <f t="shared" si="19"/>
        <v/>
      </c>
      <c r="J87" s="2" t="str">
        <f t="shared" si="20"/>
        <v/>
      </c>
      <c r="K87" s="2" t="str">
        <f t="shared" si="21"/>
        <v/>
      </c>
      <c r="L87" s="2" t="str">
        <f t="shared" si="22"/>
        <v/>
      </c>
      <c r="O87" s="8"/>
      <c r="P87" s="8"/>
      <c r="R87" s="8"/>
    </row>
    <row r="88" spans="2:18">
      <c r="B88" s="8"/>
      <c r="E88" s="45">
        <f t="shared" si="17"/>
        <v>5.4799999999999969</v>
      </c>
      <c r="F88" s="45">
        <f t="shared" si="18"/>
        <v>1.9517741257828902E-2</v>
      </c>
      <c r="G88" s="2" t="str">
        <f t="shared" si="19"/>
        <v xml:space="preserve">O valor de i fica entre  </v>
      </c>
      <c r="J88" s="2">
        <f t="shared" si="20"/>
        <v>5.4699999999999971</v>
      </c>
      <c r="K88" s="2" t="str">
        <f t="shared" si="21"/>
        <v xml:space="preserve">  e </v>
      </c>
      <c r="L88" s="2">
        <f t="shared" si="22"/>
        <v>5.4799999999999969</v>
      </c>
      <c r="O88" s="8"/>
      <c r="P88" s="8"/>
      <c r="R88" s="8"/>
    </row>
    <row r="89" spans="2:18">
      <c r="B89" s="8"/>
      <c r="E89" s="45" t="str">
        <f t="shared" si="17"/>
        <v/>
      </c>
      <c r="F89" s="45" t="str">
        <f t="shared" si="18"/>
        <v/>
      </c>
      <c r="G89" s="2" t="str">
        <f t="shared" si="19"/>
        <v/>
      </c>
      <c r="J89" s="2" t="str">
        <f t="shared" si="20"/>
        <v/>
      </c>
      <c r="K89" s="2" t="str">
        <f t="shared" si="21"/>
        <v/>
      </c>
      <c r="L89" s="2" t="str">
        <f t="shared" si="22"/>
        <v/>
      </c>
      <c r="O89" s="8"/>
      <c r="P89" s="8"/>
      <c r="R89" s="8"/>
    </row>
    <row r="90" spans="2:18">
      <c r="B90" s="8"/>
      <c r="E90" s="45" t="str">
        <f t="shared" si="17"/>
        <v/>
      </c>
      <c r="F90" s="45" t="str">
        <f t="shared" si="18"/>
        <v/>
      </c>
      <c r="G90" s="41" t="str">
        <f t="shared" si="19"/>
        <v/>
      </c>
      <c r="H90" s="41"/>
      <c r="I90" s="41"/>
      <c r="J90" s="41" t="str">
        <f t="shared" si="20"/>
        <v/>
      </c>
      <c r="K90" s="41" t="str">
        <f t="shared" si="21"/>
        <v/>
      </c>
      <c r="L90" s="59" t="str">
        <f t="shared" si="22"/>
        <v/>
      </c>
      <c r="O90" s="8"/>
      <c r="P90" s="8"/>
      <c r="R90" s="8"/>
    </row>
    <row r="91" spans="2:18">
      <c r="B91" s="8"/>
      <c r="E91" s="41"/>
      <c r="F91" s="41"/>
      <c r="G91" s="41"/>
      <c r="H91" s="41" t="str">
        <f>IF(AND(H10-H12-H17*H14&lt;0,E92&gt;0),"      Início da nova tabela-&gt;","")</f>
        <v xml:space="preserve">      Início da nova tabela-&gt;</v>
      </c>
      <c r="I91" s="41"/>
      <c r="J91" s="41"/>
      <c r="K91" s="41"/>
      <c r="L91" s="41">
        <f>IF(AND(H10-H12-H17*H14&lt;0,E92&gt;0),SUM(J81:J90),"")</f>
        <v>5.4699999999999971</v>
      </c>
      <c r="M91" s="41"/>
      <c r="O91" s="8"/>
      <c r="P91" s="8"/>
      <c r="R91" s="8"/>
    </row>
    <row r="92" spans="2:18">
      <c r="B92" s="8"/>
      <c r="E92" s="40">
        <v>1</v>
      </c>
      <c r="F92" s="41" t="str">
        <f>IF(H10-H12-H17*H14&lt;0,"&lt;- Coloque 1 ","")</f>
        <v xml:space="preserve">&lt;- Coloque 1 </v>
      </c>
      <c r="G92" s="41"/>
      <c r="H92" s="41" t="str">
        <f>IF(AND(H10-H12-H17*H14&lt;0,E92&gt;0),"      Incremento da nova tabela-&gt;","")</f>
        <v xml:space="preserve">      Incremento da nova tabela-&gt;</v>
      </c>
      <c r="I92" s="41"/>
      <c r="J92" s="41"/>
      <c r="K92" s="41"/>
      <c r="L92" s="41">
        <f>IF(E92&gt;0,L77/10,"")</f>
        <v>1E-3</v>
      </c>
      <c r="M92" s="41"/>
      <c r="O92" s="8"/>
      <c r="P92" s="8"/>
      <c r="R92" s="8"/>
    </row>
    <row r="93" spans="2:18">
      <c r="B93" s="8"/>
      <c r="O93" s="8"/>
      <c r="P93" s="8"/>
      <c r="R93" s="8"/>
    </row>
    <row r="94" spans="2:18">
      <c r="B94" s="8"/>
      <c r="E94" s="58" t="str">
        <f>IF($E$47&gt;0,"i", "")</f>
        <v>i</v>
      </c>
      <c r="F94" s="58" t="str">
        <f>IF($E$47&gt;0,"f(i)","")</f>
        <v>f(i)</v>
      </c>
      <c r="O94" s="8"/>
      <c r="P94" s="8"/>
      <c r="R94" s="8"/>
    </row>
    <row r="95" spans="2:18">
      <c r="B95" s="8"/>
      <c r="E95" s="45">
        <f>IF(AND($E$47&gt;0,L91&lt;&gt;"",E92&gt;0),L91,"")</f>
        <v>5.4699999999999971</v>
      </c>
      <c r="F95" s="45">
        <f>IF(AND(E95&lt;&gt;"",$E$32&gt;0),$H$10-$H$12-$H$14*(1-(1+E95/100)^(-$H$17))/(E95/100),"")</f>
        <v>-4.2636920532288514E-3</v>
      </c>
      <c r="O95" s="8"/>
      <c r="P95" s="8"/>
      <c r="R95" s="8"/>
    </row>
    <row r="96" spans="2:18">
      <c r="B96" s="8"/>
      <c r="E96" s="45">
        <f>IF(E95&lt;&gt;"",E95+0.001,"")</f>
        <v>5.4709999999999974</v>
      </c>
      <c r="F96" s="45">
        <f>IF(AND(E96&lt;&gt;"",F95&lt;&gt;""),$H$10-$H$12-$H$14*(1-(1+E96/100)^(-$H$17))/(E96/100),"")</f>
        <v>-1.8850198365498727E-3</v>
      </c>
      <c r="G96" s="2" t="str">
        <f>IF(AND(F97="",F96&lt;&gt;""),"O valor de i fica entre  ",  "")</f>
        <v/>
      </c>
      <c r="J96" s="2" t="str">
        <f>IF(AND(F97="",F96&lt;&gt;""),E95,  "")</f>
        <v/>
      </c>
      <c r="K96" s="2" t="str">
        <f t="shared" ref="K96:K105" si="23">IF(AND(F97="",F96&lt;&gt;""),"  e ",  "")</f>
        <v/>
      </c>
      <c r="L96" s="2" t="str">
        <f t="shared" ref="L96:L105" si="24">IF(AND(F97="",F96&lt;&gt;""),E96,  "")</f>
        <v/>
      </c>
      <c r="O96" s="8"/>
      <c r="P96" s="8"/>
      <c r="R96" s="8"/>
    </row>
    <row r="97" spans="1:58">
      <c r="B97" s="8"/>
      <c r="E97" s="45">
        <f>IF(E96="","",IF(F95*F96&lt;0,"",E96+0.001))</f>
        <v>5.4719999999999978</v>
      </c>
      <c r="F97" s="45">
        <f>IF(AND(E97&lt;&gt;"",$E$32&gt;0),$H$10-$H$12-$H$14*(1-(1+E97/100)^(-$H$17))/(E97/100),"")</f>
        <v>4.9353483039737966E-4</v>
      </c>
      <c r="G97" s="2" t="str">
        <f>IF(AND(F98="",F97&lt;&gt;""),"O valor de i fica entre  ",  "")</f>
        <v xml:space="preserve">O valor de i fica entre  </v>
      </c>
      <c r="J97" s="2">
        <f>IF(AND(F98="",F97&lt;&gt;""),E96,  "")</f>
        <v>5.4709999999999974</v>
      </c>
      <c r="K97" s="2" t="str">
        <f t="shared" si="23"/>
        <v xml:space="preserve">  e </v>
      </c>
      <c r="L97" s="2">
        <f t="shared" si="24"/>
        <v>5.4719999999999978</v>
      </c>
      <c r="M97" s="60" t="s">
        <v>14</v>
      </c>
      <c r="N97" s="61"/>
      <c r="O97" s="61"/>
      <c r="P97" s="8"/>
      <c r="R97" s="8"/>
    </row>
    <row r="98" spans="1:58">
      <c r="B98" s="8"/>
      <c r="E98" s="45" t="str">
        <f t="shared" ref="E98:E105" si="25">IF(E97="","",IF(F96*F97&lt;0,"",E97+0.001))</f>
        <v/>
      </c>
      <c r="F98" s="45" t="str">
        <f t="shared" ref="F98:F103" si="26">IF(AND(E98&lt;&gt;"",$E$32&gt;0),$H$10-$H$12-$H$14*(1-(1+E98/100)^(-$H$17))/(E98/100),"")</f>
        <v/>
      </c>
      <c r="G98" s="2" t="str">
        <f>IF(AND(F99="",F98&lt;&gt;""),"O valor de i fica entre  ",  "")</f>
        <v/>
      </c>
      <c r="J98" s="2" t="str">
        <f>IF(AND(F99="",F98&lt;&gt;""),E97,  "")</f>
        <v/>
      </c>
      <c r="K98" s="2" t="str">
        <f t="shared" si="23"/>
        <v/>
      </c>
      <c r="L98" s="2" t="str">
        <f t="shared" si="24"/>
        <v/>
      </c>
      <c r="M98" s="62">
        <f>IF(AND(H10-H12-H17*H14&lt;0,E92&gt;0),TRUNC(100*(SUM(J95:J105)+0.004))/100,"?")</f>
        <v>5.47</v>
      </c>
      <c r="N98" s="63" t="s">
        <v>15</v>
      </c>
      <c r="O98" s="63"/>
      <c r="P98" s="8"/>
      <c r="R98" s="8"/>
    </row>
    <row r="99" spans="1:58">
      <c r="B99" s="8"/>
      <c r="E99" s="45" t="str">
        <f t="shared" si="25"/>
        <v/>
      </c>
      <c r="F99" s="45" t="str">
        <f t="shared" si="26"/>
        <v/>
      </c>
      <c r="G99" s="2" t="str">
        <f t="shared" ref="G99:G105" si="27">IF(AND(F100="",F99&lt;&gt;""),"O valor de i fica entre  ",  "")</f>
        <v/>
      </c>
      <c r="J99" s="2" t="str">
        <f t="shared" ref="J99:J105" si="28">IF(AND(F100="",F99&lt;&gt;""),E98,  "")</f>
        <v/>
      </c>
      <c r="K99" s="2" t="str">
        <f t="shared" si="23"/>
        <v/>
      </c>
      <c r="L99" s="2" t="str">
        <f t="shared" si="24"/>
        <v/>
      </c>
      <c r="O99" s="8"/>
      <c r="P99" s="8"/>
      <c r="R99" s="8"/>
    </row>
    <row r="100" spans="1:58">
      <c r="B100" s="8"/>
      <c r="E100" s="45" t="str">
        <f t="shared" si="25"/>
        <v/>
      </c>
      <c r="F100" s="45" t="str">
        <f t="shared" si="26"/>
        <v/>
      </c>
      <c r="G100" s="2" t="str">
        <f t="shared" si="27"/>
        <v/>
      </c>
      <c r="J100" s="2" t="str">
        <f t="shared" si="28"/>
        <v/>
      </c>
      <c r="K100" s="2" t="str">
        <f t="shared" si="23"/>
        <v/>
      </c>
      <c r="L100" s="2" t="str">
        <f t="shared" si="24"/>
        <v/>
      </c>
      <c r="O100" s="8"/>
      <c r="P100" s="8"/>
      <c r="R100" s="8"/>
    </row>
    <row r="101" spans="1:58">
      <c r="B101" s="8"/>
      <c r="E101" s="45" t="str">
        <f t="shared" si="25"/>
        <v/>
      </c>
      <c r="F101" s="45" t="str">
        <f t="shared" si="26"/>
        <v/>
      </c>
      <c r="G101" s="2" t="str">
        <f t="shared" si="27"/>
        <v/>
      </c>
      <c r="J101" s="2" t="str">
        <f t="shared" si="28"/>
        <v/>
      </c>
      <c r="K101" s="2" t="str">
        <f t="shared" si="23"/>
        <v/>
      </c>
      <c r="L101" s="2" t="str">
        <f t="shared" si="24"/>
        <v/>
      </c>
      <c r="O101" s="8"/>
      <c r="P101" s="8"/>
      <c r="R101" s="8"/>
    </row>
    <row r="102" spans="1:58">
      <c r="B102" s="8"/>
      <c r="E102" s="45" t="str">
        <f t="shared" si="25"/>
        <v/>
      </c>
      <c r="F102" s="45" t="str">
        <f t="shared" si="26"/>
        <v/>
      </c>
      <c r="G102" s="2" t="str">
        <f t="shared" si="27"/>
        <v/>
      </c>
      <c r="J102" s="2" t="str">
        <f t="shared" si="28"/>
        <v/>
      </c>
      <c r="K102" s="2" t="str">
        <f t="shared" si="23"/>
        <v/>
      </c>
      <c r="L102" s="2" t="str">
        <f t="shared" si="24"/>
        <v/>
      </c>
      <c r="O102" s="8"/>
      <c r="P102" s="8"/>
      <c r="R102" s="8"/>
    </row>
    <row r="103" spans="1:58">
      <c r="B103" s="8"/>
      <c r="E103" s="45" t="str">
        <f t="shared" si="25"/>
        <v/>
      </c>
      <c r="F103" s="45" t="str">
        <f t="shared" si="26"/>
        <v/>
      </c>
      <c r="G103" s="2" t="str">
        <f t="shared" si="27"/>
        <v/>
      </c>
      <c r="J103" s="2" t="str">
        <f t="shared" si="28"/>
        <v/>
      </c>
      <c r="K103" s="2" t="str">
        <f t="shared" si="23"/>
        <v/>
      </c>
      <c r="L103" s="2" t="str">
        <f t="shared" si="24"/>
        <v/>
      </c>
      <c r="O103" s="8"/>
      <c r="P103" s="8"/>
      <c r="R103" s="8"/>
    </row>
    <row r="104" spans="1:58">
      <c r="B104" s="8"/>
      <c r="E104" s="45" t="str">
        <f t="shared" si="25"/>
        <v/>
      </c>
      <c r="F104" s="45" t="str">
        <f>IF(AND(E104&lt;&gt;"",$E$32&gt;0),$H$10-$H$12-$H$14*(1-(1+E104/100)^(-$H$17))/(E104/100),"")</f>
        <v/>
      </c>
      <c r="G104" s="41" t="str">
        <f t="shared" si="27"/>
        <v/>
      </c>
      <c r="H104" s="41"/>
      <c r="I104" s="41"/>
      <c r="J104" s="41" t="str">
        <f t="shared" si="28"/>
        <v/>
      </c>
      <c r="K104" s="41" t="str">
        <f t="shared" si="23"/>
        <v/>
      </c>
      <c r="L104" s="41" t="str">
        <f t="shared" si="24"/>
        <v/>
      </c>
      <c r="O104" s="8"/>
      <c r="P104" s="8"/>
      <c r="R104" s="8"/>
    </row>
    <row r="105" spans="1:58">
      <c r="B105" s="8"/>
      <c r="E105" s="45" t="str">
        <f t="shared" si="25"/>
        <v/>
      </c>
      <c r="F105" s="45" t="str">
        <f>IF(AND(E105&lt;&gt;"",$E$32&gt;0),$H$10-$H$12-$H$14*(1-(1+E105/100)^(-$H$17))/(E105/100),"")</f>
        <v/>
      </c>
      <c r="G105" s="2" t="str">
        <f t="shared" si="27"/>
        <v/>
      </c>
      <c r="H105" s="32"/>
      <c r="J105" s="2" t="str">
        <f t="shared" si="28"/>
        <v/>
      </c>
      <c r="K105" s="2" t="str">
        <f t="shared" si="23"/>
        <v/>
      </c>
      <c r="L105" s="2" t="str">
        <f t="shared" si="24"/>
        <v/>
      </c>
      <c r="O105" s="8"/>
      <c r="P105" s="8"/>
      <c r="R105" s="8"/>
    </row>
    <row r="106" spans="1:58" ht="15" customHeight="1" thickBot="1">
      <c r="B106" s="8"/>
      <c r="O106" s="8"/>
      <c r="P106" s="8"/>
      <c r="R106" s="8"/>
    </row>
    <row r="107" spans="1:58" s="9" customFormat="1" ht="12" customHeight="1" thickBot="1">
      <c r="A107" s="67"/>
      <c r="B107" s="8"/>
      <c r="C107" s="67"/>
      <c r="D107" s="70"/>
      <c r="E107" s="70"/>
      <c r="F107" s="70"/>
      <c r="G107" s="70"/>
      <c r="H107" s="70"/>
      <c r="I107" s="70"/>
      <c r="J107" s="70"/>
      <c r="K107" s="70"/>
      <c r="L107" s="70"/>
      <c r="M107" s="70"/>
      <c r="N107" s="70"/>
      <c r="O107" s="70"/>
      <c r="P107" s="69"/>
      <c r="Q107" s="69"/>
      <c r="R107" s="8"/>
      <c r="S107" s="67"/>
      <c r="T107" s="67"/>
      <c r="U107" s="67"/>
      <c r="V107" s="67"/>
      <c r="W107" s="67"/>
      <c r="X107" s="67"/>
      <c r="Y107" s="67"/>
      <c r="Z107" s="67"/>
      <c r="AA107" s="67"/>
      <c r="AB107" s="67"/>
      <c r="AC107" s="67"/>
      <c r="AD107" s="67"/>
      <c r="AE107" s="67"/>
      <c r="AF107" s="67"/>
      <c r="AG107" s="67"/>
      <c r="AH107" s="67"/>
      <c r="AI107" s="67"/>
      <c r="AJ107" s="67"/>
      <c r="AK107" s="67"/>
      <c r="AL107" s="67"/>
      <c r="AM107" s="67"/>
      <c r="AN107" s="67"/>
      <c r="AO107" s="67"/>
      <c r="AP107" s="67"/>
      <c r="AQ107" s="67"/>
      <c r="AR107" s="67"/>
      <c r="AS107" s="67"/>
      <c r="AT107" s="67"/>
      <c r="AU107" s="67"/>
      <c r="AV107" s="67"/>
      <c r="AW107" s="67"/>
      <c r="AX107" s="67"/>
      <c r="AY107" s="67"/>
      <c r="AZ107" s="67"/>
      <c r="BA107" s="67"/>
      <c r="BB107" s="67"/>
      <c r="BC107" s="67"/>
      <c r="BD107" s="67"/>
      <c r="BE107" s="7"/>
      <c r="BF107" s="7"/>
    </row>
    <row r="108" spans="1:58" ht="12" customHeight="1"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</row>
    <row r="109" spans="1:58">
      <c r="D109" s="65"/>
      <c r="E109" s="65"/>
      <c r="F109" s="65"/>
      <c r="G109" s="65"/>
      <c r="H109" s="65"/>
      <c r="I109" s="65"/>
      <c r="J109" s="65"/>
      <c r="K109" s="65"/>
      <c r="L109" s="65"/>
      <c r="M109" s="65"/>
      <c r="N109" s="65"/>
      <c r="O109" s="67"/>
      <c r="P109" s="67"/>
    </row>
    <row r="110" spans="1:58">
      <c r="D110" s="65"/>
      <c r="E110" s="65"/>
      <c r="F110" s="65"/>
      <c r="G110" s="65"/>
      <c r="H110" s="65"/>
      <c r="I110" s="65"/>
      <c r="J110" s="65"/>
      <c r="K110" s="65"/>
      <c r="L110" s="65"/>
      <c r="M110" s="65"/>
      <c r="N110" s="65"/>
      <c r="O110" s="67"/>
      <c r="P110" s="67"/>
    </row>
    <row r="111" spans="1:58">
      <c r="D111" s="65"/>
      <c r="E111" s="65"/>
      <c r="F111" s="65"/>
      <c r="G111" s="65"/>
      <c r="H111" s="65"/>
      <c r="I111" s="65"/>
      <c r="J111" s="65"/>
      <c r="K111" s="65"/>
      <c r="L111" s="65"/>
      <c r="M111" s="65"/>
      <c r="N111" s="65"/>
      <c r="O111" s="67"/>
      <c r="P111" s="67"/>
    </row>
    <row r="112" spans="1:58">
      <c r="D112" s="65"/>
      <c r="E112" s="65"/>
      <c r="F112" s="65"/>
      <c r="G112" s="65"/>
      <c r="H112" s="65"/>
      <c r="I112" s="65"/>
      <c r="J112" s="65"/>
      <c r="K112" s="65"/>
      <c r="L112" s="65"/>
      <c r="M112" s="65"/>
      <c r="N112" s="65"/>
      <c r="O112" s="67"/>
      <c r="P112" s="67"/>
    </row>
    <row r="113" spans="4:16">
      <c r="D113" s="65"/>
      <c r="E113" s="65"/>
      <c r="F113" s="65"/>
      <c r="G113" s="65"/>
      <c r="H113" s="65"/>
      <c r="I113" s="65"/>
      <c r="J113" s="65"/>
      <c r="K113" s="65"/>
      <c r="L113" s="65"/>
      <c r="M113" s="65"/>
      <c r="N113" s="65"/>
      <c r="O113" s="67"/>
      <c r="P113" s="67"/>
    </row>
    <row r="114" spans="4:16">
      <c r="D114" s="65"/>
      <c r="E114" s="65"/>
      <c r="F114" s="65"/>
      <c r="G114" s="65"/>
      <c r="H114" s="65"/>
      <c r="I114" s="65"/>
      <c r="J114" s="65"/>
      <c r="K114" s="65"/>
      <c r="L114" s="65"/>
      <c r="M114" s="65"/>
      <c r="N114" s="65"/>
      <c r="O114" s="67"/>
      <c r="P114" s="67"/>
    </row>
    <row r="115" spans="4:16">
      <c r="D115" s="65"/>
      <c r="E115" s="65"/>
      <c r="F115" s="65"/>
      <c r="G115" s="65"/>
      <c r="H115" s="65"/>
      <c r="I115" s="65"/>
      <c r="J115" s="65"/>
      <c r="K115" s="65"/>
      <c r="L115" s="65"/>
      <c r="M115" s="65"/>
      <c r="N115" s="65"/>
      <c r="O115" s="67"/>
      <c r="P115" s="67"/>
    </row>
    <row r="116" spans="4:16">
      <c r="D116" s="65"/>
      <c r="E116" s="65"/>
      <c r="F116" s="65"/>
      <c r="G116" s="65"/>
      <c r="H116" s="65"/>
      <c r="I116" s="65"/>
      <c r="J116" s="65"/>
      <c r="K116" s="65"/>
      <c r="L116" s="65"/>
      <c r="M116" s="65"/>
      <c r="N116" s="65"/>
      <c r="O116" s="67"/>
      <c r="P116" s="67"/>
    </row>
    <row r="117" spans="4:16">
      <c r="D117" s="65"/>
      <c r="E117" s="65"/>
      <c r="F117" s="65"/>
      <c r="G117" s="65"/>
      <c r="H117" s="65"/>
      <c r="I117" s="65"/>
      <c r="J117" s="65"/>
      <c r="K117" s="65"/>
      <c r="L117" s="65"/>
      <c r="M117" s="65"/>
      <c r="N117" s="65"/>
      <c r="O117" s="67"/>
      <c r="P117" s="67"/>
    </row>
    <row r="118" spans="4:16">
      <c r="D118" s="65"/>
      <c r="E118" s="65"/>
      <c r="F118" s="65"/>
      <c r="G118" s="65"/>
      <c r="H118" s="65"/>
      <c r="I118" s="65"/>
      <c r="J118" s="65"/>
      <c r="K118" s="65"/>
      <c r="L118" s="65"/>
      <c r="M118" s="65"/>
      <c r="N118" s="65"/>
      <c r="O118" s="67"/>
      <c r="P118" s="67"/>
    </row>
    <row r="119" spans="4:16">
      <c r="D119" s="65"/>
      <c r="E119" s="65"/>
      <c r="F119" s="65"/>
      <c r="G119" s="65"/>
      <c r="H119" s="65"/>
      <c r="I119" s="65"/>
      <c r="J119" s="65"/>
      <c r="K119" s="65"/>
      <c r="L119" s="65"/>
      <c r="M119" s="65"/>
      <c r="N119" s="65"/>
      <c r="O119" s="67"/>
      <c r="P119" s="67"/>
    </row>
    <row r="120" spans="4:16">
      <c r="D120" s="65"/>
      <c r="E120" s="65"/>
      <c r="F120" s="65"/>
      <c r="G120" s="65"/>
      <c r="H120" s="65"/>
      <c r="I120" s="65"/>
      <c r="J120" s="65"/>
      <c r="K120" s="65"/>
      <c r="L120" s="65"/>
      <c r="M120" s="65"/>
      <c r="N120" s="65"/>
      <c r="O120" s="67"/>
      <c r="P120" s="67"/>
    </row>
    <row r="121" spans="4:16">
      <c r="D121" s="65"/>
      <c r="E121" s="65"/>
      <c r="F121" s="65"/>
      <c r="G121" s="65"/>
      <c r="H121" s="65"/>
      <c r="I121" s="65"/>
      <c r="J121" s="65"/>
      <c r="K121" s="65"/>
      <c r="L121" s="65"/>
      <c r="M121" s="65"/>
      <c r="N121" s="65"/>
      <c r="O121" s="67"/>
      <c r="P121" s="67"/>
    </row>
    <row r="122" spans="4:16">
      <c r="D122" s="65"/>
      <c r="E122" s="65"/>
      <c r="F122" s="65"/>
      <c r="G122" s="65"/>
      <c r="H122" s="65"/>
      <c r="I122" s="65"/>
      <c r="J122" s="65"/>
      <c r="K122" s="65"/>
      <c r="L122" s="65"/>
      <c r="M122" s="65"/>
      <c r="N122" s="65"/>
      <c r="O122" s="67"/>
      <c r="P122" s="67"/>
    </row>
    <row r="123" spans="4:16">
      <c r="D123" s="65"/>
      <c r="E123" s="65"/>
      <c r="F123" s="65"/>
      <c r="G123" s="65"/>
      <c r="H123" s="65"/>
      <c r="I123" s="65"/>
      <c r="J123" s="65"/>
      <c r="K123" s="65"/>
      <c r="L123" s="65"/>
      <c r="M123" s="65"/>
      <c r="N123" s="65"/>
      <c r="O123" s="67"/>
      <c r="P123" s="67"/>
    </row>
    <row r="124" spans="4:16">
      <c r="D124" s="65"/>
      <c r="E124" s="65"/>
      <c r="F124" s="65"/>
      <c r="G124" s="65"/>
      <c r="H124" s="65"/>
      <c r="I124" s="65"/>
      <c r="J124" s="65"/>
      <c r="K124" s="65"/>
      <c r="L124" s="65"/>
      <c r="M124" s="65"/>
      <c r="N124" s="65"/>
      <c r="O124" s="67"/>
      <c r="P124" s="67"/>
    </row>
    <row r="125" spans="4:16">
      <c r="D125" s="65"/>
      <c r="E125" s="65"/>
      <c r="F125" s="65"/>
      <c r="G125" s="65"/>
      <c r="H125" s="65"/>
      <c r="I125" s="65"/>
      <c r="J125" s="65"/>
      <c r="K125" s="65"/>
      <c r="L125" s="65"/>
      <c r="M125" s="65"/>
      <c r="N125" s="65"/>
      <c r="O125" s="67"/>
      <c r="P125" s="67"/>
    </row>
    <row r="126" spans="4:16">
      <c r="D126" s="65"/>
      <c r="E126" s="65"/>
      <c r="F126" s="65"/>
      <c r="G126" s="65"/>
      <c r="H126" s="65"/>
      <c r="I126" s="65"/>
      <c r="J126" s="65"/>
      <c r="K126" s="65"/>
      <c r="L126" s="65"/>
      <c r="M126" s="65"/>
      <c r="N126" s="65"/>
      <c r="O126" s="67"/>
      <c r="P126" s="67"/>
    </row>
    <row r="127" spans="4:16">
      <c r="D127" s="65"/>
      <c r="E127" s="65"/>
      <c r="F127" s="65"/>
      <c r="G127" s="65"/>
      <c r="H127" s="65"/>
      <c r="I127" s="65"/>
      <c r="J127" s="65"/>
      <c r="K127" s="65"/>
      <c r="L127" s="65"/>
      <c r="M127" s="65"/>
      <c r="N127" s="65"/>
      <c r="O127" s="67"/>
      <c r="P127" s="67"/>
    </row>
    <row r="128" spans="4:16">
      <c r="D128" s="65"/>
      <c r="E128" s="65"/>
      <c r="F128" s="65"/>
      <c r="G128" s="65"/>
      <c r="H128" s="65"/>
      <c r="I128" s="65"/>
      <c r="J128" s="65"/>
      <c r="K128" s="65"/>
      <c r="L128" s="65"/>
      <c r="M128" s="65"/>
      <c r="N128" s="65"/>
      <c r="O128" s="67"/>
      <c r="P128" s="67"/>
    </row>
    <row r="129" spans="4:16">
      <c r="D129" s="65"/>
      <c r="E129" s="65"/>
      <c r="F129" s="65"/>
      <c r="G129" s="65"/>
      <c r="H129" s="65"/>
      <c r="I129" s="65"/>
      <c r="J129" s="65"/>
      <c r="K129" s="65"/>
      <c r="L129" s="65"/>
      <c r="M129" s="65"/>
      <c r="N129" s="65"/>
      <c r="O129" s="67"/>
      <c r="P129" s="67"/>
    </row>
    <row r="130" spans="4:16">
      <c r="D130" s="65"/>
      <c r="E130" s="65"/>
      <c r="F130" s="65"/>
      <c r="G130" s="65"/>
      <c r="H130" s="65"/>
      <c r="I130" s="65"/>
      <c r="J130" s="65"/>
      <c r="K130" s="65"/>
      <c r="L130" s="65"/>
      <c r="M130" s="65"/>
      <c r="N130" s="65"/>
      <c r="O130" s="67"/>
      <c r="P130" s="67"/>
    </row>
    <row r="131" spans="4:16">
      <c r="D131" s="65"/>
      <c r="E131" s="65"/>
      <c r="F131" s="65"/>
      <c r="G131" s="65"/>
      <c r="H131" s="65"/>
      <c r="I131" s="65"/>
      <c r="J131" s="65"/>
      <c r="K131" s="65"/>
      <c r="L131" s="65"/>
      <c r="M131" s="65"/>
      <c r="N131" s="65"/>
      <c r="O131" s="67"/>
      <c r="P131" s="67"/>
    </row>
    <row r="132" spans="4:16">
      <c r="D132" s="65"/>
      <c r="E132" s="65"/>
      <c r="F132" s="65"/>
      <c r="G132" s="65"/>
      <c r="H132" s="65"/>
      <c r="I132" s="65"/>
      <c r="J132" s="65"/>
      <c r="K132" s="65"/>
      <c r="L132" s="65"/>
      <c r="M132" s="65"/>
      <c r="N132" s="65"/>
      <c r="O132" s="67"/>
      <c r="P132" s="67"/>
    </row>
    <row r="133" spans="4:16">
      <c r="D133" s="65"/>
      <c r="E133" s="65"/>
      <c r="F133" s="65"/>
      <c r="G133" s="65"/>
      <c r="H133" s="65"/>
      <c r="I133" s="65"/>
      <c r="J133" s="65"/>
      <c r="K133" s="65"/>
      <c r="L133" s="65"/>
      <c r="M133" s="65"/>
      <c r="N133" s="65"/>
      <c r="O133" s="67"/>
      <c r="P133" s="67"/>
    </row>
    <row r="134" spans="4:16">
      <c r="D134" s="65"/>
      <c r="E134" s="65"/>
      <c r="F134" s="65"/>
      <c r="G134" s="65"/>
      <c r="H134" s="65"/>
      <c r="I134" s="65"/>
      <c r="J134" s="65"/>
      <c r="K134" s="65"/>
      <c r="L134" s="65"/>
      <c r="M134" s="65"/>
      <c r="N134" s="65"/>
      <c r="O134" s="67"/>
      <c r="P134" s="67"/>
    </row>
    <row r="135" spans="4:16">
      <c r="D135" s="65"/>
      <c r="E135" s="65"/>
      <c r="F135" s="65"/>
      <c r="G135" s="65"/>
      <c r="H135" s="65"/>
      <c r="I135" s="65"/>
      <c r="J135" s="65"/>
      <c r="K135" s="65"/>
      <c r="L135" s="65"/>
      <c r="M135" s="65"/>
      <c r="N135" s="65"/>
      <c r="O135" s="67"/>
      <c r="P135" s="67"/>
    </row>
    <row r="136" spans="4:16">
      <c r="D136" s="65"/>
      <c r="E136" s="65"/>
      <c r="F136" s="65"/>
      <c r="G136" s="65"/>
      <c r="H136" s="65"/>
      <c r="I136" s="65"/>
      <c r="J136" s="65"/>
      <c r="K136" s="65"/>
      <c r="L136" s="65"/>
      <c r="M136" s="65"/>
      <c r="N136" s="65"/>
      <c r="O136" s="67"/>
      <c r="P136" s="67"/>
    </row>
    <row r="137" spans="4:16">
      <c r="D137" s="65"/>
      <c r="E137" s="65"/>
      <c r="F137" s="65"/>
      <c r="G137" s="65"/>
      <c r="H137" s="65"/>
      <c r="I137" s="65"/>
      <c r="J137" s="65"/>
      <c r="K137" s="65"/>
      <c r="L137" s="65"/>
      <c r="M137" s="65"/>
      <c r="N137" s="65"/>
      <c r="O137" s="67"/>
      <c r="P137" s="67"/>
    </row>
    <row r="138" spans="4:16">
      <c r="D138" s="65"/>
      <c r="E138" s="65"/>
      <c r="F138" s="65"/>
      <c r="G138" s="65"/>
      <c r="H138" s="65"/>
      <c r="I138" s="65"/>
      <c r="J138" s="65"/>
      <c r="K138" s="65"/>
      <c r="L138" s="65"/>
      <c r="M138" s="65"/>
      <c r="N138" s="65"/>
      <c r="O138" s="67"/>
      <c r="P138" s="67"/>
    </row>
    <row r="139" spans="4:16">
      <c r="D139" s="65"/>
      <c r="E139" s="65"/>
      <c r="F139" s="65"/>
      <c r="G139" s="65"/>
      <c r="H139" s="65"/>
      <c r="I139" s="65"/>
      <c r="J139" s="65"/>
      <c r="K139" s="65"/>
      <c r="L139" s="65"/>
      <c r="M139" s="65"/>
      <c r="N139" s="65"/>
      <c r="O139" s="67"/>
      <c r="P139" s="67"/>
    </row>
    <row r="140" spans="4:16">
      <c r="D140" s="65"/>
      <c r="E140" s="65"/>
      <c r="F140" s="65"/>
      <c r="G140" s="65"/>
      <c r="H140" s="65"/>
      <c r="I140" s="65"/>
      <c r="J140" s="65"/>
      <c r="K140" s="65"/>
      <c r="L140" s="65"/>
      <c r="M140" s="65"/>
      <c r="N140" s="65"/>
      <c r="O140" s="67"/>
      <c r="P140" s="67"/>
    </row>
    <row r="141" spans="4:16">
      <c r="D141" s="65"/>
      <c r="E141" s="65"/>
      <c r="F141" s="65"/>
      <c r="G141" s="65"/>
      <c r="H141" s="65"/>
      <c r="I141" s="65"/>
      <c r="J141" s="65"/>
      <c r="K141" s="65"/>
      <c r="L141" s="65"/>
      <c r="M141" s="65"/>
      <c r="N141" s="65"/>
      <c r="O141" s="67"/>
      <c r="P141" s="67"/>
    </row>
    <row r="142" spans="4:16">
      <c r="D142" s="65"/>
      <c r="E142" s="65"/>
      <c r="F142" s="65"/>
      <c r="G142" s="65"/>
      <c r="H142" s="65"/>
      <c r="I142" s="65"/>
      <c r="J142" s="65"/>
      <c r="K142" s="65"/>
      <c r="L142" s="65"/>
      <c r="M142" s="65"/>
      <c r="N142" s="65"/>
      <c r="O142" s="67"/>
      <c r="P142" s="67"/>
    </row>
    <row r="143" spans="4:16">
      <c r="D143" s="65"/>
      <c r="E143" s="65"/>
      <c r="F143" s="65"/>
      <c r="G143" s="65"/>
      <c r="H143" s="65"/>
      <c r="I143" s="65"/>
      <c r="J143" s="65"/>
      <c r="K143" s="65"/>
      <c r="L143" s="65"/>
      <c r="M143" s="65"/>
      <c r="N143" s="65"/>
      <c r="O143" s="67"/>
      <c r="P143" s="67"/>
    </row>
    <row r="144" spans="4:16">
      <c r="D144" s="65"/>
      <c r="E144" s="65"/>
      <c r="F144" s="65"/>
      <c r="G144" s="65"/>
      <c r="H144" s="65"/>
      <c r="I144" s="65"/>
      <c r="J144" s="65"/>
      <c r="K144" s="65"/>
      <c r="L144" s="65"/>
      <c r="M144" s="65"/>
      <c r="N144" s="65"/>
      <c r="O144" s="67"/>
      <c r="P144" s="67"/>
    </row>
    <row r="145" spans="4:16">
      <c r="D145" s="65"/>
      <c r="E145" s="65"/>
      <c r="F145" s="65"/>
      <c r="G145" s="65"/>
      <c r="H145" s="65"/>
      <c r="I145" s="65"/>
      <c r="J145" s="65"/>
      <c r="K145" s="65"/>
      <c r="L145" s="65"/>
      <c r="M145" s="65"/>
      <c r="N145" s="65"/>
      <c r="O145" s="67"/>
      <c r="P145" s="67"/>
    </row>
    <row r="146" spans="4:16">
      <c r="D146" s="65"/>
      <c r="E146" s="65"/>
      <c r="F146" s="65"/>
      <c r="G146" s="65"/>
      <c r="H146" s="65"/>
      <c r="I146" s="65"/>
      <c r="J146" s="65"/>
      <c r="K146" s="65"/>
      <c r="L146" s="65"/>
      <c r="M146" s="65"/>
      <c r="N146" s="65"/>
      <c r="O146" s="67"/>
      <c r="P146" s="67"/>
    </row>
    <row r="147" spans="4:16">
      <c r="D147" s="65"/>
      <c r="E147" s="65"/>
      <c r="F147" s="65"/>
      <c r="G147" s="65"/>
      <c r="H147" s="65"/>
      <c r="I147" s="65"/>
      <c r="J147" s="65"/>
      <c r="K147" s="65"/>
      <c r="L147" s="65"/>
      <c r="M147" s="65"/>
      <c r="N147" s="65"/>
      <c r="O147" s="67"/>
      <c r="P147" s="67"/>
    </row>
    <row r="148" spans="4:16">
      <c r="D148" s="65"/>
      <c r="E148" s="65"/>
      <c r="F148" s="65"/>
      <c r="G148" s="65"/>
      <c r="H148" s="65"/>
      <c r="I148" s="65"/>
      <c r="J148" s="65"/>
      <c r="K148" s="65"/>
      <c r="L148" s="65"/>
      <c r="M148" s="65"/>
      <c r="N148" s="65"/>
      <c r="O148" s="67"/>
      <c r="P148" s="67"/>
    </row>
    <row r="149" spans="4:16">
      <c r="D149" s="65"/>
      <c r="E149" s="65"/>
      <c r="F149" s="65"/>
      <c r="G149" s="65"/>
      <c r="H149" s="65"/>
      <c r="I149" s="65"/>
      <c r="J149" s="65"/>
      <c r="K149" s="65"/>
      <c r="L149" s="65"/>
      <c r="M149" s="65"/>
      <c r="N149" s="65"/>
      <c r="O149" s="67"/>
      <c r="P149" s="67"/>
    </row>
    <row r="150" spans="4:16">
      <c r="D150" s="65"/>
      <c r="E150" s="65"/>
      <c r="F150" s="65"/>
      <c r="G150" s="65"/>
      <c r="H150" s="65"/>
      <c r="I150" s="65"/>
      <c r="J150" s="65"/>
      <c r="K150" s="65"/>
      <c r="L150" s="65"/>
      <c r="M150" s="65"/>
      <c r="N150" s="65"/>
      <c r="O150" s="67"/>
      <c r="P150" s="67"/>
    </row>
    <row r="151" spans="4:16">
      <c r="D151" s="65"/>
      <c r="E151" s="65"/>
      <c r="F151" s="65"/>
      <c r="G151" s="65"/>
      <c r="H151" s="65"/>
      <c r="I151" s="65"/>
      <c r="J151" s="65"/>
      <c r="K151" s="65"/>
      <c r="L151" s="65"/>
      <c r="M151" s="65"/>
      <c r="N151" s="65"/>
      <c r="O151" s="67"/>
      <c r="P151" s="67"/>
    </row>
    <row r="152" spans="4:16">
      <c r="D152" s="65"/>
      <c r="E152" s="65"/>
      <c r="F152" s="65"/>
      <c r="G152" s="65"/>
      <c r="H152" s="65"/>
      <c r="I152" s="65"/>
      <c r="J152" s="65"/>
      <c r="K152" s="65"/>
      <c r="L152" s="65"/>
      <c r="M152" s="65"/>
      <c r="N152" s="65"/>
      <c r="O152" s="67"/>
      <c r="P152" s="67"/>
    </row>
    <row r="153" spans="4:16">
      <c r="D153" s="65"/>
      <c r="E153" s="65"/>
      <c r="F153" s="65"/>
      <c r="G153" s="65"/>
      <c r="H153" s="65"/>
      <c r="I153" s="65"/>
      <c r="J153" s="65"/>
      <c r="K153" s="65"/>
      <c r="L153" s="65"/>
      <c r="M153" s="65"/>
      <c r="N153" s="65"/>
      <c r="O153" s="67"/>
      <c r="P153" s="67"/>
    </row>
    <row r="154" spans="4:16">
      <c r="D154" s="65"/>
      <c r="E154" s="65"/>
      <c r="F154" s="65"/>
      <c r="G154" s="65"/>
      <c r="H154" s="65"/>
      <c r="I154" s="65"/>
      <c r="J154" s="65"/>
      <c r="K154" s="65"/>
      <c r="L154" s="65"/>
      <c r="M154" s="65"/>
      <c r="N154" s="65"/>
      <c r="O154" s="67"/>
      <c r="P154" s="67"/>
    </row>
    <row r="155" spans="4:16">
      <c r="D155" s="65"/>
      <c r="E155" s="65"/>
      <c r="F155" s="65"/>
      <c r="G155" s="65"/>
      <c r="H155" s="65"/>
      <c r="I155" s="65"/>
      <c r="J155" s="65"/>
      <c r="K155" s="65"/>
      <c r="L155" s="65"/>
      <c r="M155" s="65"/>
      <c r="N155" s="65"/>
      <c r="O155" s="67"/>
      <c r="P155" s="67"/>
    </row>
    <row r="156" spans="4:16">
      <c r="D156" s="65"/>
      <c r="E156" s="65"/>
      <c r="F156" s="65"/>
      <c r="G156" s="65"/>
      <c r="H156" s="65"/>
      <c r="I156" s="65"/>
      <c r="J156" s="65"/>
      <c r="K156" s="65"/>
      <c r="L156" s="65"/>
      <c r="M156" s="65"/>
      <c r="N156" s="65"/>
      <c r="O156" s="67"/>
      <c r="P156" s="67"/>
    </row>
    <row r="157" spans="4:16">
      <c r="D157" s="65"/>
      <c r="E157" s="65"/>
      <c r="F157" s="65"/>
      <c r="G157" s="65"/>
      <c r="H157" s="65"/>
      <c r="I157" s="65"/>
      <c r="J157" s="65"/>
      <c r="K157" s="65"/>
      <c r="L157" s="65"/>
      <c r="M157" s="65"/>
      <c r="N157" s="65"/>
      <c r="O157" s="67"/>
      <c r="P157" s="67"/>
    </row>
    <row r="158" spans="4:16">
      <c r="D158" s="65"/>
      <c r="E158" s="65"/>
      <c r="F158" s="65"/>
      <c r="G158" s="65"/>
      <c r="H158" s="65"/>
      <c r="I158" s="65"/>
      <c r="J158" s="65"/>
      <c r="K158" s="65"/>
      <c r="L158" s="65"/>
      <c r="M158" s="65"/>
      <c r="N158" s="65"/>
      <c r="O158" s="67"/>
      <c r="P158" s="67"/>
    </row>
    <row r="159" spans="4:16">
      <c r="D159" s="65"/>
      <c r="E159" s="65"/>
      <c r="F159" s="65"/>
      <c r="G159" s="65"/>
      <c r="H159" s="65"/>
      <c r="I159" s="65"/>
      <c r="J159" s="65"/>
      <c r="K159" s="65"/>
      <c r="L159" s="65"/>
      <c r="M159" s="65"/>
      <c r="N159" s="65"/>
      <c r="O159" s="67"/>
      <c r="P159" s="67"/>
    </row>
    <row r="160" spans="4:16">
      <c r="D160" s="65"/>
      <c r="E160" s="65"/>
      <c r="F160" s="65"/>
      <c r="G160" s="65"/>
      <c r="H160" s="65"/>
      <c r="I160" s="65"/>
      <c r="J160" s="65"/>
      <c r="K160" s="65"/>
      <c r="L160" s="65"/>
      <c r="M160" s="65"/>
      <c r="N160" s="65"/>
      <c r="O160" s="67"/>
      <c r="P160" s="67"/>
    </row>
    <row r="161" spans="4:16">
      <c r="D161" s="65"/>
      <c r="E161" s="65"/>
      <c r="F161" s="65"/>
      <c r="G161" s="65"/>
      <c r="H161" s="65"/>
      <c r="I161" s="65"/>
      <c r="J161" s="65"/>
      <c r="K161" s="65"/>
      <c r="L161" s="65"/>
      <c r="M161" s="65"/>
      <c r="N161" s="65"/>
      <c r="O161" s="67"/>
      <c r="P161" s="67"/>
    </row>
    <row r="162" spans="4:16">
      <c r="D162" s="65"/>
      <c r="E162" s="65"/>
      <c r="F162" s="65"/>
      <c r="G162" s="65"/>
      <c r="H162" s="65"/>
      <c r="I162" s="65"/>
      <c r="J162" s="65"/>
      <c r="K162" s="65"/>
      <c r="L162" s="65"/>
      <c r="M162" s="65"/>
      <c r="N162" s="65"/>
      <c r="O162" s="67"/>
      <c r="P162" s="67"/>
    </row>
    <row r="163" spans="4:16">
      <c r="D163" s="65"/>
      <c r="E163" s="65"/>
      <c r="F163" s="65"/>
      <c r="G163" s="65"/>
      <c r="H163" s="65"/>
      <c r="I163" s="65"/>
      <c r="J163" s="65"/>
      <c r="K163" s="65"/>
      <c r="L163" s="65"/>
      <c r="M163" s="65"/>
      <c r="N163" s="65"/>
      <c r="O163" s="67"/>
      <c r="P163" s="67"/>
    </row>
    <row r="164" spans="4:16">
      <c r="D164" s="65"/>
      <c r="E164" s="65"/>
      <c r="F164" s="65"/>
      <c r="G164" s="65"/>
      <c r="H164" s="65"/>
      <c r="I164" s="65"/>
      <c r="J164" s="65"/>
      <c r="K164" s="65"/>
      <c r="L164" s="65"/>
      <c r="M164" s="65"/>
      <c r="N164" s="65"/>
      <c r="O164" s="67"/>
      <c r="P164" s="67"/>
    </row>
    <row r="165" spans="4:16">
      <c r="D165" s="65"/>
      <c r="E165" s="65"/>
      <c r="F165" s="65"/>
      <c r="G165" s="65"/>
      <c r="H165" s="65"/>
      <c r="I165" s="65"/>
      <c r="J165" s="65"/>
      <c r="K165" s="65"/>
      <c r="L165" s="65"/>
      <c r="M165" s="65"/>
      <c r="N165" s="65"/>
      <c r="O165" s="67"/>
      <c r="P165" s="67"/>
    </row>
    <row r="166" spans="4:16">
      <c r="D166" s="65"/>
      <c r="E166" s="65"/>
      <c r="F166" s="65"/>
      <c r="G166" s="65"/>
      <c r="H166" s="65"/>
      <c r="I166" s="65"/>
      <c r="J166" s="65"/>
      <c r="K166" s="65"/>
      <c r="L166" s="65"/>
      <c r="M166" s="65"/>
      <c r="N166" s="65"/>
      <c r="O166" s="67"/>
      <c r="P166" s="67"/>
    </row>
    <row r="167" spans="4:16">
      <c r="D167" s="65"/>
      <c r="E167" s="65"/>
      <c r="F167" s="65"/>
      <c r="G167" s="65"/>
      <c r="H167" s="65"/>
      <c r="I167" s="65"/>
      <c r="J167" s="65"/>
      <c r="K167" s="65"/>
      <c r="L167" s="65"/>
      <c r="M167" s="65"/>
      <c r="N167" s="65"/>
      <c r="O167" s="67"/>
      <c r="P167" s="67"/>
    </row>
    <row r="168" spans="4:16">
      <c r="D168" s="65"/>
      <c r="E168" s="65"/>
      <c r="F168" s="65"/>
      <c r="G168" s="65"/>
      <c r="H168" s="65"/>
      <c r="I168" s="65"/>
      <c r="J168" s="65"/>
      <c r="K168" s="65"/>
      <c r="L168" s="65"/>
      <c r="M168" s="65"/>
      <c r="N168" s="65"/>
      <c r="O168" s="67"/>
      <c r="P168" s="67"/>
    </row>
    <row r="169" spans="4:16">
      <c r="D169" s="65"/>
      <c r="E169" s="65"/>
      <c r="F169" s="65"/>
      <c r="G169" s="65"/>
      <c r="H169" s="65"/>
      <c r="I169" s="65"/>
      <c r="J169" s="65"/>
      <c r="K169" s="65"/>
      <c r="L169" s="65"/>
      <c r="M169" s="65"/>
      <c r="N169" s="65"/>
      <c r="O169" s="67"/>
      <c r="P169" s="67"/>
    </row>
    <row r="170" spans="4:16">
      <c r="D170" s="65"/>
      <c r="E170" s="65"/>
      <c r="F170" s="65"/>
      <c r="G170" s="65"/>
      <c r="H170" s="65"/>
      <c r="I170" s="65"/>
      <c r="J170" s="65"/>
      <c r="K170" s="65"/>
      <c r="L170" s="65"/>
      <c r="M170" s="65"/>
      <c r="N170" s="65"/>
      <c r="O170" s="67"/>
      <c r="P170" s="67"/>
    </row>
    <row r="171" spans="4:16">
      <c r="D171" s="65"/>
      <c r="E171" s="65"/>
      <c r="F171" s="65"/>
      <c r="G171" s="65"/>
      <c r="H171" s="65"/>
      <c r="I171" s="65"/>
      <c r="J171" s="65"/>
      <c r="K171" s="65"/>
      <c r="L171" s="65"/>
      <c r="M171" s="65"/>
      <c r="N171" s="65"/>
      <c r="O171" s="67"/>
      <c r="P171" s="67"/>
    </row>
    <row r="172" spans="4:16">
      <c r="D172" s="65"/>
      <c r="E172" s="65"/>
      <c r="F172" s="65"/>
      <c r="G172" s="65"/>
      <c r="H172" s="65"/>
      <c r="I172" s="65"/>
      <c r="J172" s="65"/>
      <c r="K172" s="65"/>
      <c r="L172" s="65"/>
      <c r="M172" s="65"/>
      <c r="N172" s="65"/>
      <c r="O172" s="67"/>
      <c r="P172" s="67"/>
    </row>
    <row r="173" spans="4:16">
      <c r="D173" s="65"/>
      <c r="E173" s="65"/>
      <c r="F173" s="65"/>
      <c r="G173" s="65"/>
      <c r="H173" s="65"/>
      <c r="I173" s="65"/>
      <c r="J173" s="65"/>
      <c r="K173" s="65"/>
      <c r="L173" s="65"/>
      <c r="M173" s="65"/>
      <c r="N173" s="65"/>
      <c r="O173" s="67"/>
      <c r="P173" s="67"/>
    </row>
    <row r="174" spans="4:16">
      <c r="D174" s="65"/>
      <c r="E174" s="65"/>
      <c r="F174" s="65"/>
      <c r="G174" s="65"/>
      <c r="H174" s="65"/>
      <c r="I174" s="65"/>
      <c r="J174" s="65"/>
      <c r="K174" s="65"/>
      <c r="L174" s="65"/>
      <c r="M174" s="65"/>
      <c r="N174" s="65"/>
      <c r="O174" s="67"/>
      <c r="P174" s="67"/>
    </row>
    <row r="175" spans="4:16">
      <c r="D175" s="65"/>
      <c r="E175" s="65"/>
      <c r="F175" s="65"/>
      <c r="G175" s="65"/>
      <c r="H175" s="65"/>
      <c r="I175" s="65"/>
      <c r="J175" s="65"/>
      <c r="K175" s="65"/>
      <c r="L175" s="65"/>
      <c r="M175" s="65"/>
      <c r="N175" s="65"/>
      <c r="O175" s="67"/>
      <c r="P175" s="67"/>
    </row>
    <row r="176" spans="4:16">
      <c r="D176" s="65"/>
      <c r="E176" s="65"/>
      <c r="F176" s="65"/>
      <c r="G176" s="65"/>
      <c r="H176" s="65"/>
      <c r="I176" s="65"/>
      <c r="J176" s="65"/>
      <c r="K176" s="65"/>
      <c r="L176" s="65"/>
      <c r="M176" s="65"/>
      <c r="N176" s="65"/>
      <c r="O176" s="67"/>
      <c r="P176" s="67"/>
    </row>
    <row r="177" spans="4:16">
      <c r="D177" s="65"/>
      <c r="E177" s="65"/>
      <c r="F177" s="65"/>
      <c r="G177" s="65"/>
      <c r="H177" s="65"/>
      <c r="I177" s="65"/>
      <c r="J177" s="65"/>
      <c r="K177" s="65"/>
      <c r="L177" s="65"/>
      <c r="M177" s="65"/>
      <c r="N177" s="65"/>
      <c r="O177" s="67"/>
      <c r="P177" s="67"/>
    </row>
    <row r="178" spans="4:16">
      <c r="D178" s="65"/>
      <c r="E178" s="65"/>
      <c r="F178" s="65"/>
      <c r="G178" s="65"/>
      <c r="H178" s="65"/>
      <c r="I178" s="65"/>
      <c r="J178" s="65"/>
      <c r="K178" s="65"/>
      <c r="L178" s="65"/>
      <c r="M178" s="65"/>
      <c r="N178" s="65"/>
      <c r="O178" s="67"/>
      <c r="P178" s="67"/>
    </row>
    <row r="179" spans="4:16">
      <c r="D179" s="65"/>
      <c r="E179" s="65"/>
      <c r="F179" s="65"/>
      <c r="G179" s="65"/>
      <c r="H179" s="65"/>
      <c r="I179" s="65"/>
      <c r="J179" s="65"/>
      <c r="K179" s="65"/>
      <c r="L179" s="65"/>
      <c r="M179" s="65"/>
      <c r="N179" s="65"/>
      <c r="O179" s="67"/>
      <c r="P179" s="67"/>
    </row>
    <row r="180" spans="4:16">
      <c r="D180" s="65"/>
      <c r="E180" s="65"/>
      <c r="F180" s="65"/>
      <c r="G180" s="65"/>
      <c r="H180" s="65"/>
      <c r="I180" s="65"/>
      <c r="J180" s="65"/>
      <c r="K180" s="65"/>
      <c r="L180" s="65"/>
      <c r="M180" s="65"/>
      <c r="N180" s="65"/>
      <c r="O180" s="67"/>
      <c r="P180" s="67"/>
    </row>
    <row r="181" spans="4:16">
      <c r="D181" s="65"/>
      <c r="E181" s="65"/>
      <c r="F181" s="65"/>
      <c r="G181" s="65"/>
      <c r="H181" s="65"/>
      <c r="I181" s="65"/>
      <c r="J181" s="65"/>
      <c r="K181" s="65"/>
      <c r="L181" s="65"/>
      <c r="M181" s="65"/>
      <c r="N181" s="65"/>
      <c r="O181" s="67"/>
      <c r="P181" s="67"/>
    </row>
    <row r="182" spans="4:16">
      <c r="D182" s="65"/>
      <c r="E182" s="65"/>
      <c r="F182" s="65"/>
      <c r="G182" s="65"/>
      <c r="H182" s="65"/>
      <c r="I182" s="65"/>
      <c r="J182" s="65"/>
      <c r="K182" s="65"/>
      <c r="L182" s="65"/>
      <c r="M182" s="65"/>
      <c r="N182" s="65"/>
      <c r="O182" s="67"/>
      <c r="P182" s="67"/>
    </row>
    <row r="183" spans="4:16">
      <c r="D183" s="65"/>
      <c r="E183" s="65"/>
      <c r="F183" s="65"/>
      <c r="G183" s="65"/>
      <c r="H183" s="65"/>
      <c r="I183" s="65"/>
      <c r="J183" s="65"/>
      <c r="K183" s="65"/>
      <c r="L183" s="65"/>
      <c r="M183" s="65"/>
      <c r="N183" s="65"/>
      <c r="O183" s="67"/>
      <c r="P183" s="67"/>
    </row>
    <row r="184" spans="4:16">
      <c r="D184" s="65"/>
      <c r="E184" s="65"/>
      <c r="F184" s="65"/>
      <c r="G184" s="65"/>
      <c r="H184" s="65"/>
      <c r="I184" s="65"/>
      <c r="J184" s="65"/>
      <c r="K184" s="65"/>
      <c r="L184" s="65"/>
      <c r="M184" s="65"/>
      <c r="N184" s="65"/>
      <c r="O184" s="67"/>
      <c r="P184" s="67"/>
    </row>
    <row r="185" spans="4:16">
      <c r="D185" s="65"/>
      <c r="E185" s="65"/>
      <c r="F185" s="65"/>
      <c r="G185" s="65"/>
      <c r="H185" s="65"/>
      <c r="I185" s="65"/>
      <c r="J185" s="65"/>
      <c r="K185" s="65"/>
      <c r="L185" s="65"/>
      <c r="M185" s="65"/>
      <c r="N185" s="65"/>
      <c r="O185" s="67"/>
      <c r="P185" s="67"/>
    </row>
    <row r="186" spans="4:16">
      <c r="D186" s="65"/>
      <c r="E186" s="65"/>
      <c r="F186" s="65"/>
      <c r="G186" s="65"/>
      <c r="H186" s="65"/>
      <c r="I186" s="65"/>
      <c r="J186" s="65"/>
      <c r="K186" s="65"/>
      <c r="L186" s="65"/>
      <c r="M186" s="65"/>
      <c r="N186" s="65"/>
      <c r="O186" s="67"/>
      <c r="P186" s="67"/>
    </row>
    <row r="187" spans="4:16">
      <c r="D187" s="65"/>
      <c r="E187" s="65"/>
      <c r="F187" s="65"/>
      <c r="G187" s="65"/>
      <c r="H187" s="65"/>
      <c r="I187" s="65"/>
      <c r="J187" s="65"/>
      <c r="K187" s="65"/>
      <c r="L187" s="65"/>
      <c r="M187" s="65"/>
      <c r="N187" s="65"/>
      <c r="O187" s="67"/>
      <c r="P187" s="67"/>
    </row>
    <row r="188" spans="4:16">
      <c r="D188" s="65"/>
      <c r="E188" s="65"/>
      <c r="F188" s="65"/>
      <c r="G188" s="65"/>
      <c r="H188" s="65"/>
      <c r="I188" s="65"/>
      <c r="J188" s="65"/>
      <c r="K188" s="65"/>
      <c r="L188" s="65"/>
      <c r="M188" s="65"/>
      <c r="N188" s="65"/>
      <c r="O188" s="67"/>
      <c r="P188" s="67"/>
    </row>
    <row r="189" spans="4:16">
      <c r="D189" s="65"/>
      <c r="E189" s="65"/>
      <c r="F189" s="65"/>
      <c r="G189" s="65"/>
      <c r="H189" s="65"/>
      <c r="I189" s="65"/>
      <c r="J189" s="65"/>
      <c r="K189" s="65"/>
      <c r="L189" s="65"/>
      <c r="M189" s="65"/>
      <c r="N189" s="65"/>
      <c r="O189" s="67"/>
      <c r="P189" s="67"/>
    </row>
    <row r="190" spans="4:16">
      <c r="D190" s="65"/>
      <c r="E190" s="65"/>
      <c r="F190" s="65"/>
      <c r="G190" s="65"/>
      <c r="H190" s="65"/>
      <c r="I190" s="65"/>
      <c r="J190" s="65"/>
      <c r="K190" s="65"/>
      <c r="L190" s="65"/>
      <c r="M190" s="65"/>
      <c r="N190" s="65"/>
      <c r="O190" s="67"/>
      <c r="P190" s="67"/>
    </row>
    <row r="191" spans="4:16">
      <c r="D191" s="65"/>
      <c r="E191" s="65"/>
      <c r="F191" s="65"/>
      <c r="G191" s="65"/>
      <c r="H191" s="65"/>
      <c r="I191" s="65"/>
      <c r="J191" s="65"/>
      <c r="K191" s="65"/>
      <c r="L191" s="65"/>
      <c r="M191" s="65"/>
      <c r="N191" s="65"/>
      <c r="O191" s="67"/>
      <c r="P191" s="67"/>
    </row>
    <row r="192" spans="4:16">
      <c r="D192" s="65"/>
      <c r="E192" s="65"/>
      <c r="F192" s="65"/>
      <c r="G192" s="65"/>
      <c r="H192" s="65"/>
      <c r="I192" s="65"/>
      <c r="J192" s="65"/>
      <c r="K192" s="65"/>
      <c r="L192" s="65"/>
      <c r="M192" s="65"/>
      <c r="N192" s="65"/>
      <c r="O192" s="67"/>
      <c r="P192" s="67"/>
    </row>
    <row r="193" spans="4:16">
      <c r="D193" s="65"/>
      <c r="E193" s="65"/>
      <c r="F193" s="65"/>
      <c r="G193" s="65"/>
      <c r="H193" s="65"/>
      <c r="I193" s="65"/>
      <c r="J193" s="65"/>
      <c r="K193" s="65"/>
      <c r="L193" s="65"/>
      <c r="M193" s="65"/>
      <c r="N193" s="65"/>
      <c r="O193" s="67"/>
      <c r="P193" s="67"/>
    </row>
    <row r="194" spans="4:16">
      <c r="D194" s="65"/>
      <c r="E194" s="65"/>
      <c r="F194" s="65"/>
      <c r="G194" s="65"/>
      <c r="H194" s="65"/>
      <c r="I194" s="65"/>
      <c r="J194" s="65"/>
      <c r="K194" s="65"/>
      <c r="L194" s="65"/>
      <c r="M194" s="65"/>
      <c r="N194" s="65"/>
      <c r="O194" s="67"/>
      <c r="P194" s="67"/>
    </row>
    <row r="195" spans="4:16">
      <c r="D195" s="65"/>
      <c r="E195" s="65"/>
      <c r="F195" s="65"/>
      <c r="G195" s="65"/>
      <c r="H195" s="65"/>
      <c r="I195" s="65"/>
      <c r="J195" s="65"/>
      <c r="K195" s="65"/>
      <c r="L195" s="65"/>
      <c r="M195" s="65"/>
      <c r="N195" s="65"/>
      <c r="O195" s="67"/>
      <c r="P195" s="67"/>
    </row>
    <row r="196" spans="4:16">
      <c r="D196" s="65"/>
      <c r="E196" s="65"/>
      <c r="F196" s="65"/>
      <c r="G196" s="65"/>
      <c r="H196" s="65"/>
      <c r="I196" s="65"/>
      <c r="J196" s="65"/>
      <c r="K196" s="65"/>
      <c r="L196" s="65"/>
      <c r="M196" s="65"/>
      <c r="N196" s="65"/>
      <c r="O196" s="67"/>
      <c r="P196" s="67"/>
    </row>
    <row r="197" spans="4:16">
      <c r="D197" s="65"/>
      <c r="E197" s="65"/>
      <c r="F197" s="65"/>
      <c r="G197" s="65"/>
      <c r="H197" s="65"/>
      <c r="I197" s="65"/>
      <c r="J197" s="65"/>
      <c r="K197" s="65"/>
      <c r="L197" s="65"/>
      <c r="M197" s="65"/>
      <c r="N197" s="65"/>
      <c r="O197" s="67"/>
      <c r="P197" s="67"/>
    </row>
    <row r="198" spans="4:16">
      <c r="D198" s="65"/>
      <c r="E198" s="65"/>
      <c r="F198" s="65"/>
      <c r="G198" s="65"/>
      <c r="H198" s="65"/>
      <c r="I198" s="65"/>
      <c r="J198" s="65"/>
      <c r="K198" s="65"/>
      <c r="L198" s="65"/>
      <c r="M198" s="65"/>
      <c r="N198" s="65"/>
      <c r="O198" s="67"/>
      <c r="P198" s="67"/>
    </row>
    <row r="199" spans="4:16">
      <c r="D199" s="65"/>
      <c r="E199" s="65"/>
      <c r="F199" s="65"/>
      <c r="G199" s="65"/>
      <c r="H199" s="65"/>
      <c r="I199" s="65"/>
      <c r="J199" s="65"/>
      <c r="K199" s="65"/>
      <c r="L199" s="65"/>
      <c r="M199" s="65"/>
      <c r="N199" s="65"/>
      <c r="O199" s="67"/>
      <c r="P199" s="67"/>
    </row>
    <row r="200" spans="4:16">
      <c r="D200" s="65"/>
      <c r="E200" s="65"/>
      <c r="F200" s="65"/>
      <c r="G200" s="65"/>
      <c r="H200" s="65"/>
      <c r="I200" s="65"/>
      <c r="J200" s="65"/>
      <c r="K200" s="65"/>
      <c r="L200" s="65"/>
      <c r="M200" s="65"/>
      <c r="N200" s="65"/>
      <c r="O200" s="67"/>
      <c r="P200" s="67"/>
    </row>
    <row r="201" spans="4:16">
      <c r="D201" s="65"/>
      <c r="E201" s="65"/>
      <c r="F201" s="65"/>
      <c r="G201" s="65"/>
      <c r="H201" s="65"/>
      <c r="I201" s="65"/>
      <c r="J201" s="65"/>
      <c r="K201" s="65"/>
      <c r="L201" s="65"/>
      <c r="M201" s="65"/>
      <c r="N201" s="65"/>
      <c r="O201" s="67"/>
      <c r="P201" s="67"/>
    </row>
    <row r="202" spans="4:16">
      <c r="D202" s="65"/>
      <c r="E202" s="65"/>
      <c r="F202" s="65"/>
      <c r="G202" s="65"/>
      <c r="H202" s="65"/>
      <c r="I202" s="65"/>
      <c r="J202" s="65"/>
      <c r="K202" s="65"/>
      <c r="L202" s="65"/>
      <c r="M202" s="65"/>
      <c r="N202" s="65"/>
      <c r="O202" s="67"/>
      <c r="P202" s="67"/>
    </row>
    <row r="203" spans="4:16">
      <c r="D203" s="65"/>
      <c r="E203" s="65"/>
      <c r="F203" s="65"/>
      <c r="G203" s="65"/>
      <c r="H203" s="65"/>
      <c r="I203" s="65"/>
      <c r="J203" s="65"/>
      <c r="K203" s="65"/>
      <c r="L203" s="65"/>
      <c r="M203" s="65"/>
      <c r="N203" s="65"/>
      <c r="O203" s="67"/>
      <c r="P203" s="67"/>
    </row>
    <row r="204" spans="4:16">
      <c r="D204" s="65"/>
      <c r="E204" s="65"/>
      <c r="F204" s="65"/>
      <c r="G204" s="65"/>
      <c r="H204" s="65"/>
      <c r="I204" s="65"/>
      <c r="J204" s="65"/>
      <c r="K204" s="65"/>
      <c r="L204" s="65"/>
      <c r="M204" s="65"/>
      <c r="N204" s="65"/>
      <c r="O204" s="67"/>
      <c r="P204" s="67"/>
    </row>
    <row r="205" spans="4:16">
      <c r="D205" s="65"/>
      <c r="E205" s="65"/>
      <c r="F205" s="65"/>
      <c r="G205" s="65"/>
      <c r="H205" s="65"/>
      <c r="I205" s="65"/>
      <c r="J205" s="65"/>
      <c r="K205" s="65"/>
      <c r="L205" s="65"/>
      <c r="M205" s="65"/>
      <c r="N205" s="65"/>
      <c r="O205" s="67"/>
      <c r="P205" s="67"/>
    </row>
    <row r="206" spans="4:16">
      <c r="D206" s="65"/>
      <c r="E206" s="65"/>
      <c r="F206" s="65"/>
      <c r="G206" s="65"/>
      <c r="H206" s="65"/>
      <c r="I206" s="65"/>
      <c r="J206" s="65"/>
      <c r="K206" s="65"/>
      <c r="L206" s="65"/>
      <c r="M206" s="65"/>
      <c r="N206" s="65"/>
      <c r="O206" s="67"/>
      <c r="P206" s="67"/>
    </row>
    <row r="207" spans="4:16">
      <c r="D207" s="65"/>
      <c r="E207" s="65"/>
      <c r="F207" s="65"/>
      <c r="G207" s="65"/>
      <c r="H207" s="65"/>
      <c r="I207" s="65"/>
      <c r="J207" s="65"/>
      <c r="K207" s="65"/>
      <c r="L207" s="65"/>
      <c r="M207" s="65"/>
      <c r="N207" s="65"/>
      <c r="O207" s="67"/>
      <c r="P207" s="67"/>
    </row>
    <row r="208" spans="4:16">
      <c r="D208" s="65"/>
      <c r="E208" s="65"/>
      <c r="F208" s="65"/>
      <c r="G208" s="65"/>
      <c r="H208" s="65"/>
      <c r="I208" s="65"/>
      <c r="J208" s="65"/>
      <c r="K208" s="65"/>
      <c r="L208" s="65"/>
      <c r="M208" s="65"/>
      <c r="N208" s="65"/>
      <c r="O208" s="67"/>
      <c r="P208" s="67"/>
    </row>
    <row r="209" spans="4:16">
      <c r="D209" s="65"/>
      <c r="E209" s="65"/>
      <c r="F209" s="65"/>
      <c r="G209" s="65"/>
      <c r="H209" s="65"/>
      <c r="I209" s="65"/>
      <c r="J209" s="65"/>
      <c r="K209" s="65"/>
      <c r="L209" s="65"/>
      <c r="M209" s="65"/>
      <c r="N209" s="65"/>
      <c r="O209" s="67"/>
      <c r="P209" s="67"/>
    </row>
    <row r="210" spans="4:16">
      <c r="D210" s="65"/>
      <c r="E210" s="65"/>
      <c r="F210" s="65"/>
      <c r="G210" s="65"/>
      <c r="H210" s="65"/>
      <c r="I210" s="65"/>
      <c r="J210" s="65"/>
      <c r="K210" s="65"/>
      <c r="L210" s="65"/>
      <c r="M210" s="65"/>
      <c r="N210" s="65"/>
      <c r="O210" s="67"/>
      <c r="P210" s="67"/>
    </row>
    <row r="211" spans="4:16">
      <c r="D211" s="65"/>
      <c r="E211" s="65"/>
      <c r="F211" s="65"/>
      <c r="G211" s="65"/>
      <c r="H211" s="65"/>
      <c r="I211" s="65"/>
      <c r="J211" s="65"/>
      <c r="K211" s="65"/>
      <c r="L211" s="65"/>
      <c r="M211" s="65"/>
      <c r="N211" s="65"/>
      <c r="O211" s="67"/>
      <c r="P211" s="67"/>
    </row>
    <row r="212" spans="4:16">
      <c r="D212" s="65"/>
      <c r="E212" s="65"/>
      <c r="F212" s="65"/>
      <c r="G212" s="65"/>
      <c r="H212" s="65"/>
      <c r="I212" s="65"/>
      <c r="J212" s="65"/>
      <c r="K212" s="65"/>
      <c r="L212" s="65"/>
      <c r="M212" s="65"/>
      <c r="N212" s="65"/>
      <c r="O212" s="67"/>
      <c r="P212" s="67"/>
    </row>
    <row r="213" spans="4:16">
      <c r="D213" s="65"/>
      <c r="E213" s="65"/>
      <c r="F213" s="65"/>
      <c r="G213" s="65"/>
      <c r="H213" s="65"/>
      <c r="I213" s="65"/>
      <c r="J213" s="65"/>
      <c r="K213" s="65"/>
      <c r="L213" s="65"/>
      <c r="M213" s="65"/>
      <c r="N213" s="65"/>
      <c r="O213" s="67"/>
      <c r="P213" s="67"/>
    </row>
    <row r="214" spans="4:16">
      <c r="D214" s="65"/>
      <c r="E214" s="65"/>
      <c r="F214" s="65"/>
      <c r="G214" s="65"/>
      <c r="H214" s="65"/>
      <c r="I214" s="65"/>
      <c r="J214" s="65"/>
      <c r="K214" s="65"/>
      <c r="L214" s="65"/>
      <c r="M214" s="65"/>
      <c r="N214" s="65"/>
      <c r="O214" s="67"/>
      <c r="P214" s="67"/>
    </row>
    <row r="215" spans="4:16">
      <c r="D215" s="65"/>
      <c r="E215" s="65"/>
      <c r="F215" s="65"/>
      <c r="G215" s="65"/>
      <c r="H215" s="65"/>
      <c r="I215" s="65"/>
      <c r="J215" s="65"/>
      <c r="K215" s="65"/>
      <c r="L215" s="65"/>
      <c r="M215" s="65"/>
      <c r="N215" s="65"/>
      <c r="O215" s="67"/>
      <c r="P215" s="67"/>
    </row>
    <row r="216" spans="4:16">
      <c r="D216" s="65"/>
      <c r="E216" s="65"/>
      <c r="F216" s="65"/>
      <c r="G216" s="65"/>
      <c r="H216" s="65"/>
      <c r="I216" s="65"/>
      <c r="J216" s="65"/>
      <c r="K216" s="65"/>
      <c r="L216" s="65"/>
      <c r="M216" s="65"/>
      <c r="N216" s="65"/>
      <c r="O216" s="67"/>
      <c r="P216" s="67"/>
    </row>
    <row r="217" spans="4:16">
      <c r="D217" s="65"/>
      <c r="E217" s="65"/>
      <c r="F217" s="65"/>
      <c r="G217" s="65"/>
      <c r="H217" s="65"/>
      <c r="I217" s="65"/>
      <c r="J217" s="65"/>
      <c r="K217" s="65"/>
      <c r="L217" s="65"/>
      <c r="M217" s="65"/>
      <c r="N217" s="65"/>
      <c r="O217" s="67"/>
      <c r="P217" s="67"/>
    </row>
    <row r="218" spans="4:16">
      <c r="D218" s="65"/>
      <c r="E218" s="65"/>
      <c r="F218" s="65"/>
      <c r="G218" s="65"/>
      <c r="H218" s="65"/>
      <c r="I218" s="65"/>
      <c r="J218" s="65"/>
      <c r="K218" s="65"/>
      <c r="L218" s="65"/>
      <c r="M218" s="65"/>
      <c r="N218" s="65"/>
      <c r="O218" s="67"/>
      <c r="P218" s="67"/>
    </row>
    <row r="219" spans="4:16">
      <c r="D219" s="65"/>
      <c r="E219" s="65"/>
      <c r="F219" s="65"/>
      <c r="G219" s="65"/>
      <c r="H219" s="65"/>
      <c r="I219" s="65"/>
      <c r="J219" s="65"/>
      <c r="K219" s="65"/>
      <c r="L219" s="65"/>
      <c r="M219" s="65"/>
      <c r="N219" s="65"/>
      <c r="O219" s="67"/>
      <c r="P219" s="67"/>
    </row>
    <row r="220" spans="4:16">
      <c r="D220" s="65"/>
      <c r="E220" s="65"/>
      <c r="F220" s="65"/>
      <c r="G220" s="65"/>
      <c r="H220" s="65"/>
      <c r="I220" s="65"/>
      <c r="J220" s="65"/>
      <c r="K220" s="65"/>
      <c r="L220" s="65"/>
      <c r="M220" s="65"/>
      <c r="N220" s="65"/>
      <c r="O220" s="67"/>
      <c r="P220" s="67"/>
    </row>
    <row r="221" spans="4:16">
      <c r="D221" s="65"/>
      <c r="E221" s="65"/>
      <c r="F221" s="65"/>
      <c r="G221" s="65"/>
      <c r="H221" s="65"/>
      <c r="I221" s="65"/>
      <c r="J221" s="65"/>
      <c r="K221" s="65"/>
      <c r="L221" s="65"/>
      <c r="M221" s="65"/>
      <c r="N221" s="65"/>
      <c r="O221" s="67"/>
      <c r="P221" s="67"/>
    </row>
    <row r="222" spans="4:16">
      <c r="D222" s="65"/>
      <c r="E222" s="65"/>
      <c r="F222" s="65"/>
      <c r="G222" s="65"/>
      <c r="H222" s="65"/>
      <c r="I222" s="65"/>
      <c r="J222" s="65"/>
      <c r="K222" s="65"/>
      <c r="L222" s="65"/>
      <c r="M222" s="65"/>
      <c r="N222" s="65"/>
      <c r="O222" s="67"/>
      <c r="P222" s="67"/>
    </row>
    <row r="223" spans="4:16">
      <c r="O223" s="8"/>
      <c r="P223" s="8"/>
    </row>
    <row r="224" spans="4:16">
      <c r="O224" s="8"/>
      <c r="P224" s="8"/>
    </row>
    <row r="225" spans="15:16">
      <c r="O225" s="8"/>
      <c r="P225" s="8"/>
    </row>
    <row r="226" spans="15:16">
      <c r="O226" s="8"/>
      <c r="P226" s="8"/>
    </row>
    <row r="227" spans="15:16">
      <c r="O227" s="8"/>
      <c r="P227" s="8"/>
    </row>
    <row r="228" spans="15:16">
      <c r="O228" s="8"/>
      <c r="P228" s="8"/>
    </row>
    <row r="229" spans="15:16">
      <c r="O229" s="8"/>
      <c r="P229" s="8"/>
    </row>
    <row r="230" spans="15:16">
      <c r="O230" s="8"/>
      <c r="P230" s="8"/>
    </row>
    <row r="231" spans="15:16">
      <c r="O231" s="8"/>
      <c r="P231" s="8"/>
    </row>
    <row r="232" spans="15:16">
      <c r="O232" s="8"/>
      <c r="P232" s="8"/>
    </row>
    <row r="233" spans="15:16">
      <c r="O233" s="8"/>
      <c r="P233" s="8"/>
    </row>
    <row r="234" spans="15:16">
      <c r="O234" s="8"/>
      <c r="P234" s="8"/>
    </row>
    <row r="235" spans="15:16">
      <c r="O235" s="8"/>
      <c r="P235" s="8"/>
    </row>
    <row r="236" spans="15:16">
      <c r="O236" s="8"/>
      <c r="P236" s="8"/>
    </row>
    <row r="237" spans="15:16">
      <c r="O237" s="8"/>
      <c r="P237" s="8"/>
    </row>
    <row r="238" spans="15:16">
      <c r="O238" s="8"/>
      <c r="P238" s="8"/>
    </row>
    <row r="239" spans="15:16">
      <c r="O239" s="8"/>
      <c r="P239" s="8"/>
    </row>
    <row r="240" spans="15:16">
      <c r="O240" s="8"/>
      <c r="P240" s="8"/>
    </row>
    <row r="241" spans="15:16">
      <c r="O241" s="8"/>
      <c r="P241" s="8"/>
    </row>
    <row r="242" spans="15:16">
      <c r="O242" s="8"/>
      <c r="P242" s="8"/>
    </row>
    <row r="243" spans="15:16">
      <c r="O243" s="8"/>
      <c r="P243" s="8"/>
    </row>
    <row r="244" spans="15:16">
      <c r="O244" s="8"/>
      <c r="P244" s="8"/>
    </row>
    <row r="245" spans="15:16">
      <c r="O245" s="8"/>
      <c r="P245" s="8"/>
    </row>
    <row r="246" spans="15:16">
      <c r="O246" s="8"/>
      <c r="P246" s="8"/>
    </row>
    <row r="247" spans="15:16">
      <c r="O247" s="8"/>
      <c r="P247" s="8"/>
    </row>
    <row r="248" spans="15:16">
      <c r="O248" s="8"/>
      <c r="P248" s="8"/>
    </row>
    <row r="249" spans="15:16">
      <c r="O249" s="8"/>
      <c r="P249" s="8"/>
    </row>
    <row r="250" spans="15:16">
      <c r="O250" s="8"/>
      <c r="P250" s="8"/>
    </row>
    <row r="251" spans="15:16">
      <c r="O251" s="8"/>
      <c r="P251" s="8"/>
    </row>
    <row r="252" spans="15:16">
      <c r="O252" s="8"/>
      <c r="P252" s="8"/>
    </row>
    <row r="253" spans="15:16">
      <c r="O253" s="8"/>
      <c r="P253" s="8"/>
    </row>
    <row r="254" spans="15:16">
      <c r="O254" s="8"/>
      <c r="P254" s="8"/>
    </row>
    <row r="255" spans="15:16">
      <c r="O255" s="8"/>
      <c r="P255" s="8"/>
    </row>
    <row r="256" spans="15:16">
      <c r="O256" s="8"/>
      <c r="P256" s="8"/>
    </row>
    <row r="257" spans="15:16">
      <c r="O257" s="8"/>
      <c r="P257" s="8"/>
    </row>
    <row r="258" spans="15:16">
      <c r="O258" s="8"/>
      <c r="P258" s="8"/>
    </row>
    <row r="259" spans="15:16">
      <c r="O259" s="8"/>
      <c r="P259" s="8"/>
    </row>
    <row r="260" spans="15:16">
      <c r="O260" s="8"/>
      <c r="P260" s="8"/>
    </row>
    <row r="261" spans="15:16">
      <c r="O261" s="8"/>
      <c r="P261" s="8"/>
    </row>
    <row r="262" spans="15:16">
      <c r="O262" s="8"/>
      <c r="P262" s="8"/>
    </row>
    <row r="263" spans="15:16">
      <c r="O263" s="8"/>
      <c r="P263" s="8"/>
    </row>
    <row r="264" spans="15:16">
      <c r="O264" s="8"/>
      <c r="P264" s="8"/>
    </row>
    <row r="265" spans="15:16">
      <c r="O265" s="8"/>
      <c r="P265" s="8"/>
    </row>
    <row r="266" spans="15:16">
      <c r="O266" s="8"/>
      <c r="P266" s="8"/>
    </row>
    <row r="267" spans="15:16">
      <c r="O267" s="8"/>
      <c r="P267" s="8"/>
    </row>
    <row r="268" spans="15:16">
      <c r="O268" s="8"/>
      <c r="P268" s="8"/>
    </row>
    <row r="269" spans="15:16">
      <c r="O269" s="8"/>
      <c r="P269" s="8"/>
    </row>
    <row r="270" spans="15:16">
      <c r="O270" s="8"/>
      <c r="P270" s="8"/>
    </row>
    <row r="271" spans="15:16">
      <c r="O271" s="8"/>
      <c r="P271" s="8"/>
    </row>
    <row r="272" spans="15:16">
      <c r="O272" s="8"/>
      <c r="P272" s="8"/>
    </row>
    <row r="273" spans="15:16">
      <c r="O273" s="8"/>
      <c r="P273" s="8"/>
    </row>
    <row r="274" spans="15:16">
      <c r="O274" s="8"/>
      <c r="P274" s="8"/>
    </row>
    <row r="275" spans="15:16">
      <c r="O275" s="8"/>
      <c r="P275" s="8"/>
    </row>
    <row r="276" spans="15:16">
      <c r="O276" s="8"/>
      <c r="P276" s="8"/>
    </row>
    <row r="277" spans="15:16">
      <c r="O277" s="8"/>
      <c r="P277" s="8"/>
    </row>
    <row r="278" spans="15:16">
      <c r="O278" s="8"/>
      <c r="P278" s="8"/>
    </row>
    <row r="279" spans="15:16">
      <c r="O279" s="8"/>
      <c r="P279" s="8"/>
    </row>
    <row r="280" spans="15:16">
      <c r="O280" s="8"/>
      <c r="P280" s="8"/>
    </row>
    <row r="281" spans="15:16">
      <c r="O281" s="8"/>
      <c r="P281" s="8"/>
    </row>
    <row r="282" spans="15:16">
      <c r="O282" s="8"/>
      <c r="P282" s="8"/>
    </row>
    <row r="283" spans="15:16">
      <c r="O283" s="8"/>
      <c r="P283" s="8"/>
    </row>
    <row r="284" spans="15:16">
      <c r="O284" s="8"/>
      <c r="P284" s="8"/>
    </row>
    <row r="285" spans="15:16">
      <c r="O285" s="8"/>
      <c r="P285" s="8"/>
    </row>
    <row r="286" spans="15:16">
      <c r="O286" s="8"/>
      <c r="P286" s="8"/>
    </row>
    <row r="287" spans="15:16">
      <c r="O287" s="8"/>
      <c r="P287" s="8"/>
    </row>
    <row r="288" spans="15:16">
      <c r="O288" s="8"/>
      <c r="P288" s="8"/>
    </row>
    <row r="289" spans="15:16">
      <c r="O289" s="8"/>
      <c r="P289" s="8"/>
    </row>
    <row r="290" spans="15:16">
      <c r="O290" s="8"/>
      <c r="P290" s="8"/>
    </row>
    <row r="291" spans="15:16">
      <c r="O291" s="8"/>
      <c r="P291" s="8"/>
    </row>
    <row r="292" spans="15:16">
      <c r="O292" s="8"/>
      <c r="P292" s="8"/>
    </row>
    <row r="293" spans="15:16">
      <c r="O293" s="8"/>
      <c r="P293" s="8"/>
    </row>
    <row r="294" spans="15:16">
      <c r="O294" s="8"/>
      <c r="P294" s="8"/>
    </row>
    <row r="295" spans="15:16">
      <c r="O295" s="8"/>
      <c r="P295" s="8"/>
    </row>
    <row r="296" spans="15:16">
      <c r="O296" s="8"/>
      <c r="P296" s="8"/>
    </row>
    <row r="297" spans="15:16">
      <c r="O297" s="8"/>
      <c r="P297" s="8"/>
    </row>
    <row r="298" spans="15:16">
      <c r="O298" s="8"/>
      <c r="P298" s="8"/>
    </row>
    <row r="299" spans="15:16">
      <c r="O299" s="8"/>
      <c r="P299" s="8"/>
    </row>
    <row r="300" spans="15:16">
      <c r="O300" s="8"/>
      <c r="P300" s="8"/>
    </row>
    <row r="301" spans="15:16">
      <c r="O301" s="8"/>
      <c r="P301" s="8"/>
    </row>
    <row r="302" spans="15:16">
      <c r="O302" s="8"/>
      <c r="P302" s="8"/>
    </row>
    <row r="303" spans="15:16">
      <c r="O303" s="8"/>
      <c r="P303" s="8"/>
    </row>
    <row r="304" spans="15:16">
      <c r="O304" s="8"/>
      <c r="P304" s="8"/>
    </row>
    <row r="305" spans="15:16">
      <c r="O305" s="8"/>
      <c r="P305" s="8"/>
    </row>
    <row r="306" spans="15:16">
      <c r="O306" s="8"/>
      <c r="P306" s="8"/>
    </row>
    <row r="307" spans="15:16">
      <c r="O307" s="8"/>
      <c r="P307" s="8"/>
    </row>
    <row r="308" spans="15:16">
      <c r="O308" s="8"/>
      <c r="P308" s="8"/>
    </row>
    <row r="309" spans="15:16">
      <c r="O309" s="8"/>
      <c r="P309" s="8"/>
    </row>
    <row r="310" spans="15:16">
      <c r="O310" s="8"/>
      <c r="P310" s="8"/>
    </row>
    <row r="311" spans="15:16">
      <c r="O311" s="8"/>
      <c r="P311" s="8"/>
    </row>
    <row r="312" spans="15:16">
      <c r="O312" s="8"/>
      <c r="P312" s="8"/>
    </row>
    <row r="313" spans="15:16">
      <c r="O313" s="8"/>
      <c r="P313" s="8"/>
    </row>
    <row r="314" spans="15:16">
      <c r="O314" s="8"/>
      <c r="P314" s="8"/>
    </row>
    <row r="315" spans="15:16">
      <c r="O315" s="8"/>
      <c r="P315" s="8"/>
    </row>
    <row r="316" spans="15:16">
      <c r="O316" s="8"/>
      <c r="P316" s="8"/>
    </row>
    <row r="317" spans="15:16">
      <c r="O317" s="8"/>
      <c r="P317" s="8"/>
    </row>
    <row r="318" spans="15:16">
      <c r="O318" s="8"/>
      <c r="P318" s="8"/>
    </row>
    <row r="319" spans="15:16">
      <c r="O319" s="8"/>
      <c r="P319" s="8"/>
    </row>
    <row r="320" spans="15:16">
      <c r="O320" s="8"/>
      <c r="P320" s="8"/>
    </row>
    <row r="321" spans="15:16">
      <c r="O321" s="8"/>
      <c r="P321" s="8"/>
    </row>
    <row r="322" spans="15:16">
      <c r="O322" s="8"/>
      <c r="P322" s="8"/>
    </row>
    <row r="323" spans="15:16">
      <c r="O323" s="8"/>
      <c r="P323" s="8"/>
    </row>
    <row r="324" spans="15:16">
      <c r="O324" s="8"/>
      <c r="P324" s="8"/>
    </row>
    <row r="325" spans="15:16">
      <c r="O325" s="8"/>
      <c r="P325" s="8"/>
    </row>
    <row r="326" spans="15:16">
      <c r="O326" s="8"/>
      <c r="P326" s="8"/>
    </row>
    <row r="327" spans="15:16">
      <c r="O327" s="8"/>
      <c r="P327" s="8"/>
    </row>
    <row r="328" spans="15:16">
      <c r="O328" s="8"/>
      <c r="P328" s="8"/>
    </row>
    <row r="329" spans="15:16">
      <c r="O329" s="8"/>
      <c r="P329" s="8"/>
    </row>
    <row r="330" spans="15:16">
      <c r="O330" s="8"/>
      <c r="P330" s="8"/>
    </row>
    <row r="331" spans="15:16">
      <c r="O331" s="8"/>
      <c r="P331" s="8"/>
    </row>
    <row r="332" spans="15:16">
      <c r="O332" s="8"/>
      <c r="P332" s="8"/>
    </row>
    <row r="333" spans="15:16">
      <c r="O333" s="8"/>
      <c r="P333" s="8"/>
    </row>
    <row r="334" spans="15:16">
      <c r="O334" s="8"/>
      <c r="P334" s="8"/>
    </row>
    <row r="335" spans="15:16">
      <c r="O335" s="8"/>
      <c r="P335" s="8"/>
    </row>
    <row r="336" spans="15:16">
      <c r="O336" s="8"/>
      <c r="P336" s="8"/>
    </row>
    <row r="337" spans="15:16">
      <c r="O337" s="8"/>
      <c r="P337" s="8"/>
    </row>
    <row r="338" spans="15:16">
      <c r="O338" s="8"/>
      <c r="P338" s="8"/>
    </row>
    <row r="339" spans="15:16">
      <c r="O339" s="8"/>
      <c r="P339" s="8"/>
    </row>
    <row r="340" spans="15:16">
      <c r="O340" s="8"/>
      <c r="P340" s="8"/>
    </row>
    <row r="341" spans="15:16">
      <c r="O341" s="8"/>
      <c r="P341" s="8"/>
    </row>
    <row r="342" spans="15:16">
      <c r="O342" s="8"/>
      <c r="P342" s="8"/>
    </row>
    <row r="343" spans="15:16">
      <c r="O343" s="8"/>
      <c r="P343" s="8"/>
    </row>
    <row r="344" spans="15:16">
      <c r="O344" s="8"/>
      <c r="P344" s="8"/>
    </row>
    <row r="345" spans="15:16">
      <c r="O345" s="8"/>
      <c r="P345" s="8"/>
    </row>
    <row r="346" spans="15:16">
      <c r="O346" s="8"/>
      <c r="P346" s="8"/>
    </row>
    <row r="347" spans="15:16">
      <c r="O347" s="8"/>
      <c r="P347" s="8"/>
    </row>
    <row r="348" spans="15:16">
      <c r="O348" s="8"/>
      <c r="P348" s="8"/>
    </row>
    <row r="349" spans="15:16">
      <c r="O349" s="8"/>
      <c r="P349" s="8"/>
    </row>
    <row r="350" spans="15:16">
      <c r="O350" s="8"/>
      <c r="P350" s="8"/>
    </row>
    <row r="351" spans="15:16">
      <c r="O351" s="8"/>
      <c r="P351" s="8"/>
    </row>
    <row r="352" spans="15:16">
      <c r="O352" s="8"/>
      <c r="P352" s="8"/>
    </row>
    <row r="353" spans="15:16">
      <c r="O353" s="8"/>
      <c r="P353" s="8"/>
    </row>
    <row r="354" spans="15:16">
      <c r="O354" s="8"/>
      <c r="P354" s="8"/>
    </row>
    <row r="355" spans="15:16">
      <c r="O355" s="8"/>
      <c r="P355" s="8"/>
    </row>
    <row r="356" spans="15:16">
      <c r="O356" s="8"/>
      <c r="P356" s="8"/>
    </row>
    <row r="357" spans="15:16">
      <c r="O357" s="8"/>
      <c r="P357" s="8"/>
    </row>
    <row r="358" spans="15:16">
      <c r="O358" s="8"/>
      <c r="P358" s="8"/>
    </row>
    <row r="359" spans="15:16">
      <c r="O359" s="8"/>
      <c r="P359" s="8"/>
    </row>
    <row r="360" spans="15:16">
      <c r="O360" s="8"/>
      <c r="P360" s="8"/>
    </row>
    <row r="361" spans="15:16">
      <c r="O361" s="8"/>
      <c r="P361" s="8"/>
    </row>
    <row r="362" spans="15:16">
      <c r="O362" s="8"/>
      <c r="P362" s="8"/>
    </row>
    <row r="363" spans="15:16">
      <c r="O363" s="8"/>
      <c r="P363" s="8"/>
    </row>
    <row r="364" spans="15:16">
      <c r="O364" s="8"/>
      <c r="P364" s="8"/>
    </row>
    <row r="365" spans="15:16">
      <c r="O365" s="8"/>
      <c r="P365" s="8"/>
    </row>
    <row r="366" spans="15:16">
      <c r="O366" s="8"/>
      <c r="P366" s="8"/>
    </row>
    <row r="367" spans="15:16">
      <c r="O367" s="8"/>
      <c r="P367" s="8"/>
    </row>
    <row r="368" spans="15:16">
      <c r="O368" s="8"/>
      <c r="P368" s="8"/>
    </row>
    <row r="369" spans="15:16">
      <c r="O369" s="8"/>
      <c r="P369" s="8"/>
    </row>
    <row r="370" spans="15:16">
      <c r="O370" s="8"/>
      <c r="P370" s="8"/>
    </row>
    <row r="371" spans="15:16">
      <c r="O371" s="8"/>
      <c r="P371" s="8"/>
    </row>
    <row r="372" spans="15:16">
      <c r="O372" s="8"/>
      <c r="P372" s="8"/>
    </row>
    <row r="373" spans="15:16">
      <c r="O373" s="8"/>
      <c r="P373" s="8"/>
    </row>
    <row r="374" spans="15:16">
      <c r="O374" s="8"/>
      <c r="P374" s="8"/>
    </row>
    <row r="375" spans="15:16">
      <c r="O375" s="8"/>
      <c r="P375" s="8"/>
    </row>
    <row r="376" spans="15:16">
      <c r="O376" s="8"/>
      <c r="P376" s="8"/>
    </row>
    <row r="377" spans="15:16">
      <c r="O377" s="8"/>
      <c r="P377" s="8"/>
    </row>
    <row r="378" spans="15:16">
      <c r="O378" s="8"/>
      <c r="P378" s="8"/>
    </row>
    <row r="379" spans="15:16">
      <c r="O379" s="8"/>
      <c r="P379" s="8"/>
    </row>
    <row r="380" spans="15:16">
      <c r="O380" s="8"/>
      <c r="P380" s="8"/>
    </row>
    <row r="381" spans="15:16">
      <c r="O381" s="8"/>
      <c r="P381" s="8"/>
    </row>
    <row r="382" spans="15:16">
      <c r="O382" s="8"/>
      <c r="P382" s="8"/>
    </row>
    <row r="383" spans="15:16">
      <c r="O383" s="8"/>
      <c r="P383" s="8"/>
    </row>
    <row r="384" spans="15:16">
      <c r="O384" s="8"/>
      <c r="P384" s="8"/>
    </row>
    <row r="385" spans="15:16">
      <c r="O385" s="8"/>
      <c r="P385" s="8"/>
    </row>
    <row r="386" spans="15:16">
      <c r="O386" s="8"/>
      <c r="P386" s="8"/>
    </row>
    <row r="387" spans="15:16">
      <c r="O387" s="8"/>
      <c r="P387" s="8"/>
    </row>
    <row r="388" spans="15:16">
      <c r="O388" s="8"/>
      <c r="P388" s="8"/>
    </row>
    <row r="389" spans="15:16">
      <c r="O389" s="8"/>
      <c r="P389" s="8"/>
    </row>
    <row r="390" spans="15:16">
      <c r="O390" s="8"/>
      <c r="P390" s="8"/>
    </row>
    <row r="391" spans="15:16">
      <c r="O391" s="8"/>
      <c r="P391" s="8"/>
    </row>
    <row r="392" spans="15:16">
      <c r="O392" s="8"/>
      <c r="P392" s="8"/>
    </row>
    <row r="393" spans="15:16">
      <c r="O393" s="8"/>
      <c r="P393" s="8"/>
    </row>
    <row r="394" spans="15:16">
      <c r="O394" s="8"/>
      <c r="P394" s="8"/>
    </row>
    <row r="395" spans="15:16">
      <c r="O395" s="8"/>
      <c r="P395" s="8"/>
    </row>
    <row r="396" spans="15:16">
      <c r="O396" s="8"/>
      <c r="P396" s="8"/>
    </row>
    <row r="397" spans="15:16">
      <c r="O397" s="8"/>
      <c r="P397" s="8"/>
    </row>
    <row r="398" spans="15:16">
      <c r="O398" s="8"/>
      <c r="P398" s="8"/>
    </row>
    <row r="399" spans="15:16">
      <c r="O399" s="8"/>
      <c r="P399" s="8"/>
    </row>
    <row r="400" spans="15:16">
      <c r="O400" s="8"/>
      <c r="P400" s="8"/>
    </row>
    <row r="401" spans="15:16">
      <c r="O401" s="8"/>
      <c r="P401" s="8"/>
    </row>
    <row r="402" spans="15:16">
      <c r="O402" s="8"/>
      <c r="P402" s="8"/>
    </row>
    <row r="403" spans="15:16">
      <c r="O403" s="8"/>
      <c r="P403" s="8"/>
    </row>
    <row r="404" spans="15:16">
      <c r="O404" s="8"/>
      <c r="P404" s="8"/>
    </row>
    <row r="405" spans="15:16">
      <c r="O405" s="8"/>
      <c r="P405" s="8"/>
    </row>
    <row r="406" spans="15:16">
      <c r="O406" s="8"/>
      <c r="P406" s="8"/>
    </row>
    <row r="407" spans="15:16">
      <c r="O407" s="8"/>
      <c r="P407" s="8"/>
    </row>
    <row r="408" spans="15:16">
      <c r="O408" s="8"/>
      <c r="P408" s="8"/>
    </row>
    <row r="409" spans="15:16">
      <c r="O409" s="8"/>
      <c r="P409" s="8"/>
    </row>
    <row r="410" spans="15:16">
      <c r="O410" s="8"/>
      <c r="P410" s="8"/>
    </row>
    <row r="411" spans="15:16">
      <c r="O411" s="8"/>
      <c r="P411" s="8"/>
    </row>
    <row r="412" spans="15:16">
      <c r="O412" s="8"/>
      <c r="P412" s="8"/>
    </row>
    <row r="413" spans="15:16">
      <c r="O413" s="8"/>
      <c r="P413" s="8"/>
    </row>
    <row r="414" spans="15:16">
      <c r="O414" s="8"/>
      <c r="P414" s="8"/>
    </row>
    <row r="415" spans="15:16">
      <c r="O415" s="8"/>
      <c r="P415" s="8"/>
    </row>
    <row r="416" spans="15:16">
      <c r="O416" s="8"/>
      <c r="P416" s="8"/>
    </row>
    <row r="417" spans="15:16">
      <c r="O417" s="8"/>
      <c r="P417" s="8"/>
    </row>
    <row r="418" spans="15:16">
      <c r="O418" s="8"/>
      <c r="P418" s="8"/>
    </row>
    <row r="419" spans="15:16">
      <c r="O419" s="8"/>
      <c r="P419" s="8"/>
    </row>
    <row r="420" spans="15:16">
      <c r="O420" s="8"/>
      <c r="P420" s="8"/>
    </row>
    <row r="421" spans="15:16">
      <c r="O421" s="8"/>
      <c r="P421" s="8"/>
    </row>
    <row r="422" spans="15:16">
      <c r="O422" s="8"/>
      <c r="P422" s="8"/>
    </row>
    <row r="423" spans="15:16">
      <c r="O423" s="8"/>
      <c r="P423" s="8"/>
    </row>
    <row r="424" spans="15:16">
      <c r="O424" s="8"/>
      <c r="P424" s="8"/>
    </row>
    <row r="425" spans="15:16">
      <c r="O425" s="8"/>
      <c r="P425" s="8"/>
    </row>
    <row r="426" spans="15:16">
      <c r="O426" s="8"/>
      <c r="P426" s="8"/>
    </row>
    <row r="427" spans="15:16">
      <c r="O427" s="8"/>
      <c r="P427" s="8"/>
    </row>
    <row r="428" spans="15:16">
      <c r="O428" s="8"/>
      <c r="P428" s="8"/>
    </row>
    <row r="429" spans="15:16">
      <c r="O429" s="8"/>
      <c r="P429" s="8"/>
    </row>
    <row r="430" spans="15:16">
      <c r="O430" s="8"/>
      <c r="P430" s="8"/>
    </row>
    <row r="431" spans="15:16">
      <c r="O431" s="8"/>
      <c r="P431" s="8"/>
    </row>
    <row r="432" spans="15:16">
      <c r="O432" s="8"/>
      <c r="P432" s="8"/>
    </row>
    <row r="433" spans="15:16">
      <c r="O433" s="8"/>
      <c r="P433" s="8"/>
    </row>
    <row r="434" spans="15:16">
      <c r="O434" s="8"/>
      <c r="P434" s="8"/>
    </row>
    <row r="435" spans="15:16">
      <c r="O435" s="8"/>
      <c r="P435" s="8"/>
    </row>
    <row r="436" spans="15:16">
      <c r="O436" s="8"/>
      <c r="P436" s="8"/>
    </row>
    <row r="437" spans="15:16">
      <c r="O437" s="8"/>
      <c r="P437" s="8"/>
    </row>
    <row r="438" spans="15:16">
      <c r="O438" s="8"/>
      <c r="P438" s="8"/>
    </row>
    <row r="439" spans="15:16">
      <c r="O439" s="8"/>
      <c r="P439" s="8"/>
    </row>
    <row r="440" spans="15:16">
      <c r="O440" s="8"/>
      <c r="P440" s="8"/>
    </row>
    <row r="441" spans="15:16">
      <c r="O441" s="8"/>
      <c r="P441" s="8"/>
    </row>
    <row r="442" spans="15:16">
      <c r="O442" s="8"/>
      <c r="P442" s="8"/>
    </row>
    <row r="443" spans="15:16">
      <c r="O443" s="8"/>
      <c r="P443" s="8"/>
    </row>
    <row r="444" spans="15:16">
      <c r="O444" s="8"/>
      <c r="P444" s="8"/>
    </row>
    <row r="445" spans="15:16">
      <c r="O445" s="8"/>
      <c r="P445" s="8"/>
    </row>
    <row r="446" spans="15:16">
      <c r="O446" s="8"/>
      <c r="P446" s="8"/>
    </row>
    <row r="447" spans="15:16">
      <c r="O447" s="8"/>
      <c r="P447" s="8"/>
    </row>
    <row r="448" spans="15:16">
      <c r="O448" s="8"/>
      <c r="P448" s="8"/>
    </row>
    <row r="449" spans="15:16">
      <c r="O449" s="8"/>
      <c r="P449" s="8"/>
    </row>
    <row r="450" spans="15:16">
      <c r="O450" s="8"/>
      <c r="P450" s="8"/>
    </row>
    <row r="451" spans="15:16">
      <c r="O451" s="8"/>
      <c r="P451" s="8"/>
    </row>
    <row r="452" spans="15:16">
      <c r="O452" s="8"/>
      <c r="P452" s="8"/>
    </row>
    <row r="453" spans="15:16">
      <c r="O453" s="8"/>
      <c r="P453" s="8"/>
    </row>
    <row r="454" spans="15:16">
      <c r="O454" s="8"/>
      <c r="P454" s="8"/>
    </row>
    <row r="455" spans="15:16">
      <c r="O455" s="8"/>
      <c r="P455" s="8"/>
    </row>
    <row r="456" spans="15:16">
      <c r="O456" s="8"/>
      <c r="P456" s="8"/>
    </row>
    <row r="457" spans="15:16">
      <c r="O457" s="8"/>
      <c r="P457" s="8"/>
    </row>
    <row r="458" spans="15:16">
      <c r="O458" s="8"/>
      <c r="P458" s="8"/>
    </row>
    <row r="459" spans="15:16">
      <c r="O459" s="8"/>
      <c r="P459" s="8"/>
    </row>
    <row r="460" spans="15:16">
      <c r="O460" s="8"/>
      <c r="P460" s="8"/>
    </row>
    <row r="461" spans="15:16">
      <c r="O461" s="8"/>
      <c r="P461" s="8"/>
    </row>
    <row r="462" spans="15:16">
      <c r="O462" s="8"/>
      <c r="P462" s="8"/>
    </row>
    <row r="463" spans="15:16">
      <c r="O463" s="8"/>
      <c r="P463" s="8"/>
    </row>
    <row r="464" spans="15:16">
      <c r="O464" s="8"/>
      <c r="P464" s="8"/>
    </row>
    <row r="465" spans="15:16">
      <c r="O465" s="8"/>
      <c r="P465" s="8"/>
    </row>
    <row r="466" spans="15:16">
      <c r="O466" s="8"/>
      <c r="P466" s="8"/>
    </row>
    <row r="467" spans="15:16">
      <c r="O467" s="8"/>
      <c r="P467" s="8"/>
    </row>
    <row r="468" spans="15:16">
      <c r="O468" s="8"/>
      <c r="P468" s="8"/>
    </row>
    <row r="469" spans="15:16">
      <c r="O469" s="8"/>
      <c r="P469" s="8"/>
    </row>
    <row r="470" spans="15:16">
      <c r="O470" s="8"/>
      <c r="P470" s="8"/>
    </row>
    <row r="471" spans="15:16">
      <c r="O471" s="8"/>
      <c r="P471" s="8"/>
    </row>
    <row r="472" spans="15:16">
      <c r="O472" s="8"/>
      <c r="P472" s="8"/>
    </row>
    <row r="473" spans="15:16">
      <c r="O473" s="8"/>
      <c r="P473" s="8"/>
    </row>
    <row r="474" spans="15:16">
      <c r="O474" s="8"/>
      <c r="P474" s="8"/>
    </row>
    <row r="475" spans="15:16">
      <c r="O475" s="8"/>
      <c r="P475" s="8"/>
    </row>
    <row r="476" spans="15:16">
      <c r="O476" s="8"/>
      <c r="P476" s="8"/>
    </row>
    <row r="477" spans="15:16">
      <c r="O477" s="8"/>
      <c r="P477" s="8"/>
    </row>
    <row r="478" spans="15:16">
      <c r="O478" s="8"/>
      <c r="P478" s="8"/>
    </row>
    <row r="479" spans="15:16">
      <c r="O479" s="8"/>
      <c r="P479" s="8"/>
    </row>
    <row r="480" spans="15:16">
      <c r="O480" s="8"/>
      <c r="P480" s="8"/>
    </row>
    <row r="481" spans="15:16">
      <c r="O481" s="8"/>
      <c r="P481" s="8"/>
    </row>
    <row r="482" spans="15:16">
      <c r="O482" s="8"/>
      <c r="P482" s="8"/>
    </row>
    <row r="483" spans="15:16">
      <c r="O483" s="8"/>
      <c r="P483" s="8"/>
    </row>
    <row r="484" spans="15:16">
      <c r="O484" s="8"/>
      <c r="P484" s="8"/>
    </row>
    <row r="485" spans="15:16">
      <c r="O485" s="8"/>
      <c r="P485" s="8"/>
    </row>
    <row r="486" spans="15:16">
      <c r="O486" s="8"/>
      <c r="P486" s="8"/>
    </row>
    <row r="487" spans="15:16">
      <c r="O487" s="8"/>
      <c r="P487" s="8"/>
    </row>
    <row r="488" spans="15:16">
      <c r="O488" s="8"/>
      <c r="P488" s="8"/>
    </row>
    <row r="489" spans="15:16">
      <c r="O489" s="8"/>
      <c r="P489" s="8"/>
    </row>
    <row r="490" spans="15:16">
      <c r="O490" s="8"/>
      <c r="P490" s="8"/>
    </row>
    <row r="491" spans="15:16">
      <c r="O491" s="8"/>
      <c r="P491" s="8"/>
    </row>
    <row r="492" spans="15:16">
      <c r="O492" s="8"/>
      <c r="P492" s="8"/>
    </row>
    <row r="493" spans="15:16">
      <c r="O493" s="8"/>
      <c r="P493" s="8"/>
    </row>
    <row r="494" spans="15:16">
      <c r="O494" s="8"/>
      <c r="P494" s="8"/>
    </row>
    <row r="495" spans="15:16">
      <c r="O495" s="8"/>
      <c r="P495" s="8"/>
    </row>
    <row r="496" spans="15:16">
      <c r="O496" s="8"/>
      <c r="P496" s="8"/>
    </row>
    <row r="497" spans="15:16">
      <c r="O497" s="8"/>
      <c r="P497" s="8"/>
    </row>
    <row r="498" spans="15:16">
      <c r="O498" s="8"/>
      <c r="P498" s="8"/>
    </row>
    <row r="499" spans="15:16">
      <c r="O499" s="8"/>
      <c r="P499" s="8"/>
    </row>
    <row r="500" spans="15:16">
      <c r="O500" s="8"/>
      <c r="P500" s="8"/>
    </row>
    <row r="501" spans="15:16">
      <c r="O501" s="8"/>
      <c r="P501" s="8"/>
    </row>
    <row r="502" spans="15:16">
      <c r="O502" s="8"/>
      <c r="P502" s="8"/>
    </row>
    <row r="503" spans="15:16">
      <c r="O503" s="8"/>
      <c r="P503" s="8"/>
    </row>
    <row r="504" spans="15:16">
      <c r="O504" s="8"/>
      <c r="P504" s="8"/>
    </row>
    <row r="505" spans="15:16">
      <c r="O505" s="8"/>
      <c r="P505" s="8"/>
    </row>
    <row r="506" spans="15:16">
      <c r="O506" s="8"/>
      <c r="P506" s="8"/>
    </row>
    <row r="507" spans="15:16">
      <c r="O507" s="8"/>
      <c r="P507" s="8"/>
    </row>
    <row r="508" spans="15:16">
      <c r="O508" s="8"/>
      <c r="P508" s="8"/>
    </row>
    <row r="509" spans="15:16">
      <c r="O509" s="8"/>
      <c r="P509" s="8"/>
    </row>
    <row r="510" spans="15:16">
      <c r="O510" s="8"/>
      <c r="P510" s="8"/>
    </row>
    <row r="511" spans="15:16">
      <c r="O511" s="8"/>
      <c r="P511" s="8"/>
    </row>
  </sheetData>
  <phoneticPr fontId="0" type="noConversion"/>
  <pageMargins left="0.78740157499999996" right="0.78740157499999996" top="0.984251969" bottom="0.984251969" header="0.49212598499999999" footer="0.49212598499999999"/>
  <pageSetup paperSize="9" orientation="portrait" horizontalDpi="4294967294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8.25"/>
  <sheetData/>
  <phoneticPr fontId="0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8.25"/>
  <sheetData/>
  <phoneticPr fontId="0" type="noConversion"/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Tânia Michel Pereira</dc:creator>
  <cp:lastModifiedBy>User</cp:lastModifiedBy>
  <dcterms:created xsi:type="dcterms:W3CDTF">2003-06-11T13:58:17Z</dcterms:created>
  <dcterms:modified xsi:type="dcterms:W3CDTF">2019-08-05T22:11:05Z</dcterms:modified>
</cp:coreProperties>
</file>