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328\Desktop\MatFin2021\"/>
    </mc:Choice>
  </mc:AlternateContent>
  <xr:revisionPtr revIDLastSave="0" documentId="13_ncr:1_{049AD994-7F9C-43A7-9C66-3A8C6DFC0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H27" i="1"/>
  <c r="F27" i="1"/>
  <c r="E27" i="1"/>
  <c r="J16" i="1"/>
  <c r="M22" i="1"/>
  <c r="D23" i="1"/>
  <c r="F23" i="1"/>
  <c r="G23" i="1"/>
  <c r="H23" i="1"/>
  <c r="I23" i="1"/>
  <c r="J23" i="1"/>
  <c r="L23" i="1"/>
  <c r="N23" i="1"/>
  <c r="M26" i="1"/>
  <c r="G27" i="1"/>
  <c r="I27" i="1"/>
  <c r="L27" i="1"/>
  <c r="E29" i="1"/>
  <c r="E30" i="1"/>
  <c r="F32" i="1"/>
  <c r="E34" i="1"/>
  <c r="F34" i="1"/>
  <c r="E35" i="1"/>
  <c r="F35" i="1" s="1"/>
  <c r="H46" i="1"/>
  <c r="F47" i="1"/>
  <c r="H47" i="1"/>
  <c r="L47" i="1"/>
  <c r="L62" i="1" s="1"/>
  <c r="L77" i="1" s="1"/>
  <c r="L92" i="1" s="1"/>
  <c r="E49" i="1"/>
  <c r="F49" i="1"/>
  <c r="H61" i="1"/>
  <c r="F62" i="1"/>
  <c r="H62" i="1"/>
  <c r="E64" i="1"/>
  <c r="F64" i="1"/>
  <c r="H76" i="1"/>
  <c r="F77" i="1"/>
  <c r="H77" i="1"/>
  <c r="E79" i="1"/>
  <c r="F79" i="1"/>
  <c r="H91" i="1"/>
  <c r="F92" i="1"/>
  <c r="H92" i="1"/>
  <c r="E94" i="1"/>
  <c r="F94" i="1"/>
  <c r="E36" i="1" l="1"/>
  <c r="F36" i="1" l="1"/>
  <c r="E37" i="1" s="1"/>
  <c r="F37" i="1" l="1"/>
  <c r="E38" i="1"/>
  <c r="J36" i="1" l="1"/>
  <c r="G36" i="1"/>
  <c r="L36" i="1"/>
  <c r="K36" i="1"/>
  <c r="E39" i="1"/>
  <c r="F38" i="1"/>
  <c r="F39" i="1" l="1"/>
  <c r="E40" i="1"/>
  <c r="K37" i="1"/>
  <c r="J37" i="1"/>
  <c r="G37" i="1"/>
  <c r="K38" i="1" l="1"/>
  <c r="J38" i="1"/>
  <c r="G38" i="1"/>
  <c r="L38" i="1"/>
  <c r="F40" i="1"/>
  <c r="E41" i="1"/>
  <c r="G39" i="1" l="1"/>
  <c r="K39" i="1"/>
  <c r="J39" i="1"/>
  <c r="F41" i="1"/>
  <c r="E42" i="1"/>
  <c r="F42" i="1" l="1"/>
  <c r="E43" i="1"/>
  <c r="K40" i="1"/>
  <c r="J40" i="1"/>
  <c r="G40" i="1"/>
  <c r="K41" i="1" l="1"/>
  <c r="J41" i="1"/>
  <c r="G41" i="1"/>
  <c r="F43" i="1"/>
  <c r="E44" i="1"/>
  <c r="F44" i="1" l="1"/>
  <c r="E45" i="1"/>
  <c r="F45" i="1" s="1"/>
  <c r="J42" i="1"/>
  <c r="G42" i="1"/>
  <c r="K42" i="1"/>
  <c r="G43" i="1" l="1"/>
  <c r="K43" i="1"/>
  <c r="J43" i="1"/>
  <c r="K45" i="1"/>
  <c r="K44" i="1"/>
  <c r="J45" i="1"/>
  <c r="J44" i="1"/>
  <c r="G45" i="1"/>
  <c r="G44" i="1"/>
  <c r="L46" i="1" l="1"/>
  <c r="E50" i="1" s="1"/>
  <c r="F50" i="1" s="1"/>
  <c r="E51" i="1"/>
  <c r="F51" i="1" l="1"/>
  <c r="E52" i="1" s="1"/>
  <c r="F52" i="1" l="1"/>
  <c r="E53" i="1" s="1"/>
  <c r="F53" i="1" l="1"/>
  <c r="G51" i="1"/>
  <c r="L51" i="1"/>
  <c r="K51" i="1"/>
  <c r="J51" i="1"/>
  <c r="K52" i="1" l="1"/>
  <c r="J52" i="1"/>
  <c r="G52" i="1"/>
  <c r="L52" i="1"/>
  <c r="E54" i="1"/>
  <c r="F54" i="1" l="1"/>
  <c r="E55" i="1" s="1"/>
  <c r="F55" i="1" l="1"/>
  <c r="G53" i="1"/>
  <c r="L53" i="1"/>
  <c r="K53" i="1"/>
  <c r="J53" i="1"/>
  <c r="K54" i="1" l="1"/>
  <c r="J54" i="1"/>
  <c r="G54" i="1"/>
  <c r="L54" i="1"/>
  <c r="E56" i="1"/>
  <c r="F56" i="1" l="1"/>
  <c r="E57" i="1" s="1"/>
  <c r="E58" i="1" l="1"/>
  <c r="F57" i="1"/>
  <c r="G55" i="1"/>
  <c r="L55" i="1"/>
  <c r="K55" i="1"/>
  <c r="J55" i="1"/>
  <c r="K56" i="1" l="1"/>
  <c r="J56" i="1"/>
  <c r="G56" i="1"/>
  <c r="L56" i="1"/>
  <c r="E59" i="1"/>
  <c r="F58" i="1"/>
  <c r="E60" i="1" l="1"/>
  <c r="F60" i="1" s="1"/>
  <c r="F59" i="1"/>
  <c r="G57" i="1"/>
  <c r="L57" i="1"/>
  <c r="K57" i="1"/>
  <c r="J57" i="1"/>
  <c r="K58" i="1" l="1"/>
  <c r="J58" i="1"/>
  <c r="G58" i="1"/>
  <c r="L58" i="1"/>
  <c r="G59" i="1"/>
  <c r="K60" i="1"/>
  <c r="L59" i="1"/>
  <c r="J60" i="1"/>
  <c r="K59" i="1"/>
  <c r="G60" i="1"/>
  <c r="J59" i="1"/>
  <c r="L60" i="1"/>
  <c r="L61" i="1" l="1"/>
  <c r="E65" i="1" s="1"/>
  <c r="E66" i="1" l="1"/>
  <c r="F65" i="1"/>
  <c r="F66" i="1" l="1"/>
  <c r="E67" i="1" s="1"/>
  <c r="F67" i="1" l="1"/>
  <c r="E68" i="1" s="1"/>
  <c r="F68" i="1" l="1"/>
  <c r="E69" i="1" s="1"/>
  <c r="L66" i="1"/>
  <c r="K66" i="1"/>
  <c r="J66" i="1"/>
  <c r="G66" i="1"/>
  <c r="F69" i="1" l="1"/>
  <c r="J67" i="1"/>
  <c r="G67" i="1"/>
  <c r="L67" i="1"/>
  <c r="K67" i="1"/>
  <c r="L68" i="1" l="1"/>
  <c r="K68" i="1"/>
  <c r="J68" i="1"/>
  <c r="G68" i="1"/>
  <c r="E70" i="1"/>
  <c r="F70" i="1" l="1"/>
  <c r="E71" i="1" s="1"/>
  <c r="E72" i="1" l="1"/>
  <c r="F71" i="1"/>
  <c r="J69" i="1"/>
  <c r="G69" i="1"/>
  <c r="L69" i="1"/>
  <c r="K69" i="1"/>
  <c r="F72" i="1" l="1"/>
  <c r="E73" i="1"/>
  <c r="L70" i="1"/>
  <c r="K70" i="1"/>
  <c r="J70" i="1"/>
  <c r="G70" i="1"/>
  <c r="J71" i="1" l="1"/>
  <c r="G71" i="1"/>
  <c r="L71" i="1"/>
  <c r="K71" i="1"/>
  <c r="E74" i="1"/>
  <c r="F73" i="1"/>
  <c r="L72" i="1" l="1"/>
  <c r="K72" i="1"/>
  <c r="J72" i="1"/>
  <c r="G72" i="1"/>
  <c r="F74" i="1"/>
  <c r="E75" i="1"/>
  <c r="F75" i="1" s="1"/>
  <c r="J73" i="1" l="1"/>
  <c r="G73" i="1"/>
  <c r="L73" i="1"/>
  <c r="K73" i="1"/>
  <c r="L74" i="1"/>
  <c r="J75" i="1"/>
  <c r="K74" i="1"/>
  <c r="G75" i="1"/>
  <c r="J74" i="1"/>
  <c r="L75" i="1"/>
  <c r="G74" i="1"/>
  <c r="K75" i="1"/>
  <c r="L76" i="1" l="1"/>
  <c r="E80" i="1" s="1"/>
  <c r="E81" i="1" l="1"/>
  <c r="F80" i="1"/>
  <c r="F81" i="1" l="1"/>
  <c r="E82" i="1" s="1"/>
  <c r="F82" i="1" l="1"/>
  <c r="E83" i="1" s="1"/>
  <c r="F83" i="1" l="1"/>
  <c r="E84" i="1" s="1"/>
  <c r="K81" i="1"/>
  <c r="J81" i="1"/>
  <c r="G81" i="1"/>
  <c r="L81" i="1"/>
  <c r="F84" i="1" l="1"/>
  <c r="E85" i="1" s="1"/>
  <c r="G82" i="1"/>
  <c r="L82" i="1"/>
  <c r="K82" i="1"/>
  <c r="J82" i="1"/>
  <c r="F85" i="1" l="1"/>
  <c r="E86" i="1" s="1"/>
  <c r="K83" i="1"/>
  <c r="J83" i="1"/>
  <c r="G83" i="1"/>
  <c r="L83" i="1"/>
  <c r="F86" i="1" l="1"/>
  <c r="E87" i="1" s="1"/>
  <c r="G84" i="1"/>
  <c r="L84" i="1"/>
  <c r="K84" i="1"/>
  <c r="J84" i="1"/>
  <c r="F87" i="1" l="1"/>
  <c r="E88" i="1" s="1"/>
  <c r="K85" i="1"/>
  <c r="J85" i="1"/>
  <c r="G85" i="1"/>
  <c r="L85" i="1"/>
  <c r="E89" i="1" l="1"/>
  <c r="F88" i="1"/>
  <c r="G86" i="1"/>
  <c r="L86" i="1"/>
  <c r="K86" i="1"/>
  <c r="J86" i="1"/>
  <c r="E90" i="1" l="1"/>
  <c r="F90" i="1" s="1"/>
  <c r="F89" i="1"/>
  <c r="K87" i="1"/>
  <c r="J87" i="1"/>
  <c r="G87" i="1"/>
  <c r="L87" i="1"/>
  <c r="G88" i="1" l="1"/>
  <c r="L88" i="1"/>
  <c r="K88" i="1"/>
  <c r="J88" i="1"/>
  <c r="K89" i="1"/>
  <c r="G90" i="1"/>
  <c r="J89" i="1"/>
  <c r="L90" i="1"/>
  <c r="G89" i="1"/>
  <c r="K90" i="1"/>
  <c r="L89" i="1"/>
  <c r="J90" i="1"/>
  <c r="L91" i="1" s="1"/>
  <c r="E95" i="1" s="1"/>
  <c r="F95" i="1" l="1"/>
  <c r="E96" i="1"/>
  <c r="F96" i="1" l="1"/>
  <c r="E97" i="1" s="1"/>
  <c r="F97" i="1" l="1"/>
  <c r="J96" i="1" l="1"/>
  <c r="G96" i="1"/>
  <c r="L96" i="1"/>
  <c r="K96" i="1"/>
  <c r="E98" i="1"/>
  <c r="E99" i="1" l="1"/>
  <c r="F98" i="1"/>
  <c r="E100" i="1" l="1"/>
  <c r="F99" i="1"/>
  <c r="L97" i="1"/>
  <c r="K97" i="1"/>
  <c r="J97" i="1"/>
  <c r="G97" i="1"/>
  <c r="E101" i="1" l="1"/>
  <c r="F100" i="1"/>
  <c r="J98" i="1"/>
  <c r="G98" i="1"/>
  <c r="L98" i="1"/>
  <c r="K98" i="1"/>
  <c r="E102" i="1" l="1"/>
  <c r="F101" i="1"/>
  <c r="K99" i="1"/>
  <c r="J99" i="1"/>
  <c r="G99" i="1"/>
  <c r="L99" i="1"/>
  <c r="E103" i="1" l="1"/>
  <c r="F102" i="1"/>
  <c r="G100" i="1"/>
  <c r="L100" i="1"/>
  <c r="K100" i="1"/>
  <c r="J100" i="1"/>
  <c r="E104" i="1" l="1"/>
  <c r="F103" i="1"/>
  <c r="K101" i="1"/>
  <c r="J101" i="1"/>
  <c r="G101" i="1"/>
  <c r="L101" i="1"/>
  <c r="G102" i="1" l="1"/>
  <c r="L102" i="1"/>
  <c r="K102" i="1"/>
  <c r="J102" i="1"/>
  <c r="E105" i="1"/>
  <c r="F105" i="1" s="1"/>
  <c r="F104" i="1"/>
  <c r="G104" i="1" l="1"/>
  <c r="K105" i="1"/>
  <c r="L104" i="1"/>
  <c r="J105" i="1"/>
  <c r="K104" i="1"/>
  <c r="G105" i="1"/>
  <c r="J104" i="1"/>
  <c r="L105" i="1"/>
  <c r="K103" i="1"/>
  <c r="J103" i="1"/>
  <c r="G103" i="1"/>
  <c r="L103" i="1"/>
  <c r="M98" i="1" l="1"/>
  <c r="N17" i="1" l="1"/>
  <c r="M17" i="1"/>
  <c r="K17" i="1"/>
</calcChain>
</file>

<file path=xl/sharedStrings.xml><?xml version="1.0" encoding="utf-8"?>
<sst xmlns="http://schemas.openxmlformats.org/spreadsheetml/2006/main" count="28" uniqueCount="24">
  <si>
    <t>valor da entrada</t>
  </si>
  <si>
    <t xml:space="preserve">numero de parcelas </t>
  </si>
  <si>
    <t>fora a entrada</t>
  </si>
  <si>
    <t>-&gt;</t>
  </si>
  <si>
    <t>E  é o</t>
  </si>
  <si>
    <t>Va  é o</t>
  </si>
  <si>
    <t>P é o</t>
  </si>
  <si>
    <t>n é o</t>
  </si>
  <si>
    <t xml:space="preserve">i é a </t>
  </si>
  <si>
    <t>taxa mensal de juros que queremos calcular</t>
  </si>
  <si>
    <t>valor à vista</t>
  </si>
  <si>
    <t>valorde cada prestação</t>
  </si>
  <si>
    <t xml:space="preserve"> A taxa procurada é :</t>
  </si>
  <si>
    <t>%</t>
  </si>
  <si>
    <t xml:space="preserve">Cálculo da taxa mensal de juros compostos sobre o saldo devedor </t>
  </si>
  <si>
    <t xml:space="preserve">obtida a partir do  valor a vista,  valor  das parcelas , valor da  entrada </t>
  </si>
  <si>
    <t>e do número da parcelas. Coloque os dados solicitados  dentro dos quadros</t>
  </si>
  <si>
    <t>Valor a vista</t>
  </si>
  <si>
    <t>Entrada</t>
  </si>
  <si>
    <t>prestação</t>
  </si>
  <si>
    <t>x</t>
  </si>
  <si>
    <t>Método Numérico de resolução de equações pelo método de tabelas</t>
  </si>
  <si>
    <t xml:space="preserve"> -n</t>
  </si>
  <si>
    <t xml:space="preserve"> A  equação  a ser resolvida em função de i é  Va-E-P[ 1 - (1+i/100)   ]/(i/100 )   =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</si>
</sst>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6"/>
      <name val="Times New Roman"/>
    </font>
    <font>
      <sz val="6"/>
      <name val="Times New Roman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ahoma"/>
      <family val="2"/>
    </font>
    <font>
      <sz val="12"/>
      <color indexed="60"/>
      <name val="Times New Roman"/>
      <family val="1"/>
    </font>
    <font>
      <b/>
      <sz val="12"/>
      <color indexed="60"/>
      <name val="Times New Roman"/>
      <family val="1"/>
    </font>
    <font>
      <b/>
      <sz val="10"/>
      <color indexed="60"/>
      <name val="Times New Roman"/>
      <family val="1"/>
    </font>
    <font>
      <sz val="12"/>
      <color indexed="60"/>
      <name val="Times New Roman"/>
      <family val="1"/>
    </font>
    <font>
      <sz val="12"/>
      <color indexed="60"/>
      <name val="Tahoma"/>
      <family val="2"/>
    </font>
    <font>
      <sz val="12"/>
      <color indexed="47"/>
      <name val="Times New Roman"/>
      <family val="1"/>
    </font>
    <font>
      <sz val="12"/>
      <color indexed="22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16"/>
      <name val="Times New Roman"/>
      <family val="1"/>
    </font>
    <font>
      <sz val="12"/>
      <color indexed="16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12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2" fillId="2" borderId="11" xfId="0" applyFont="1" applyFill="1" applyBorder="1"/>
    <xf numFmtId="0" fontId="2" fillId="2" borderId="0" xfId="0" applyFont="1" applyFill="1" applyBorder="1"/>
    <xf numFmtId="0" fontId="5" fillId="2" borderId="11" xfId="0" applyFont="1" applyFill="1" applyBorder="1"/>
    <xf numFmtId="0" fontId="12" fillId="2" borderId="2" xfId="0" applyFont="1" applyFill="1" applyBorder="1"/>
    <xf numFmtId="0" fontId="2" fillId="2" borderId="2" xfId="0" applyFont="1" applyFill="1" applyBorder="1"/>
    <xf numFmtId="0" fontId="15" fillId="2" borderId="0" xfId="0" applyFont="1" applyFill="1" applyBorder="1"/>
    <xf numFmtId="0" fontId="14" fillId="2" borderId="0" xfId="0" quotePrefix="1" applyFont="1" applyFill="1" applyBorder="1"/>
    <xf numFmtId="0" fontId="8" fillId="2" borderId="0" xfId="0" applyFont="1" applyFill="1" applyBorder="1"/>
    <xf numFmtId="0" fontId="14" fillId="2" borderId="0" xfId="0" applyFont="1" applyFill="1" applyBorder="1"/>
    <xf numFmtId="0" fontId="9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2" fillId="2" borderId="3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10" fillId="2" borderId="0" xfId="0" applyFont="1" applyFill="1" applyBorder="1"/>
    <xf numFmtId="0" fontId="5" fillId="2" borderId="0" xfId="0" applyFont="1" applyFill="1" applyBorder="1"/>
    <xf numFmtId="0" fontId="7" fillId="2" borderId="0" xfId="0" quotePrefix="1" applyFont="1" applyFill="1" applyBorder="1"/>
    <xf numFmtId="0" fontId="8" fillId="2" borderId="0" xfId="0" applyFont="1" applyFill="1" applyBorder="1" applyAlignment="1">
      <alignment horizontal="left"/>
    </xf>
    <xf numFmtId="0" fontId="4" fillId="2" borderId="0" xfId="0" applyFont="1" applyFill="1" applyBorder="1"/>
    <xf numFmtId="164" fontId="8" fillId="2" borderId="0" xfId="1" applyFont="1" applyFill="1" applyBorder="1"/>
    <xf numFmtId="164" fontId="8" fillId="2" borderId="0" xfId="1" applyFont="1" applyFill="1" applyBorder="1" applyAlignment="1">
      <alignment horizontal="center"/>
    </xf>
    <xf numFmtId="164" fontId="8" fillId="2" borderId="0" xfId="1" applyFont="1" applyFill="1" applyBorder="1" applyAlignment="1">
      <alignment horizontal="right"/>
    </xf>
    <xf numFmtId="0" fontId="11" fillId="2" borderId="0" xfId="0" applyFont="1" applyFill="1" applyBorder="1"/>
    <xf numFmtId="0" fontId="7" fillId="2" borderId="3" xfId="0" applyFont="1" applyFill="1" applyBorder="1"/>
    <xf numFmtId="0" fontId="12" fillId="2" borderId="0" xfId="0" applyFont="1" applyFill="1" applyBorder="1"/>
    <xf numFmtId="0" fontId="4" fillId="2" borderId="0" xfId="0" applyFont="1" applyFill="1" applyAlignment="1">
      <alignment horizontal="center"/>
    </xf>
    <xf numFmtId="164" fontId="2" fillId="2" borderId="0" xfId="1" applyFont="1" applyFill="1" applyBorder="1"/>
    <xf numFmtId="0" fontId="2" fillId="2" borderId="0" xfId="0" applyFont="1" applyFill="1" applyBorder="1" applyAlignment="1">
      <alignment horizontal="center"/>
    </xf>
    <xf numFmtId="164" fontId="2" fillId="2" borderId="0" xfId="1" applyFont="1" applyFill="1" applyBorder="1" applyAlignment="1">
      <alignment horizontal="center"/>
    </xf>
    <xf numFmtId="164" fontId="2" fillId="2" borderId="0" xfId="1" applyFont="1" applyFill="1" applyBorder="1" applyAlignment="1">
      <alignment horizontal="right"/>
    </xf>
    <xf numFmtId="0" fontId="6" fillId="2" borderId="0" xfId="0" applyFont="1" applyFill="1" applyBorder="1"/>
    <xf numFmtId="0" fontId="7" fillId="2" borderId="4" xfId="0" applyFont="1" applyFill="1" applyBorder="1"/>
    <xf numFmtId="0" fontId="7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4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quotePrefix="1" applyFont="1" applyFill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/>
    </xf>
    <xf numFmtId="2" fontId="7" fillId="2" borderId="0" xfId="0" applyNumberFormat="1" applyFont="1" applyFill="1"/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12" fillId="3" borderId="0" xfId="0" applyFont="1" applyFill="1"/>
    <xf numFmtId="0" fontId="2" fillId="3" borderId="0" xfId="0" applyFont="1" applyFill="1"/>
    <xf numFmtId="0" fontId="5" fillId="3" borderId="0" xfId="0" applyFont="1" applyFill="1"/>
    <xf numFmtId="0" fontId="2" fillId="3" borderId="0" xfId="0" applyFont="1" applyFill="1" applyBorder="1"/>
    <xf numFmtId="0" fontId="4" fillId="3" borderId="0" xfId="0" applyFont="1" applyFill="1" applyBorder="1"/>
    <xf numFmtId="0" fontId="13" fillId="3" borderId="0" xfId="0" applyFont="1" applyFill="1" applyBorder="1"/>
    <xf numFmtId="0" fontId="13" fillId="3" borderId="2" xfId="0" applyFont="1" applyFill="1" applyBorder="1"/>
    <xf numFmtId="164" fontId="15" fillId="4" borderId="10" xfId="1" applyFont="1" applyFill="1" applyBorder="1"/>
    <xf numFmtId="0" fontId="15" fillId="4" borderId="10" xfId="0" applyFont="1" applyFill="1" applyBorder="1"/>
    <xf numFmtId="0" fontId="8" fillId="2" borderId="0" xfId="0" applyFont="1" applyFill="1" applyBorder="1" applyAlignment="1"/>
    <xf numFmtId="0" fontId="18" fillId="2" borderId="0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11"/>
  <sheetViews>
    <sheetView tabSelected="1" workbookViewId="0">
      <selection activeCell="H34" sqref="H34"/>
    </sheetView>
  </sheetViews>
  <sheetFormatPr defaultRowHeight="15.75" x14ac:dyDescent="0.25"/>
  <cols>
    <col min="1" max="3" width="3.19921875" style="66" customWidth="1"/>
    <col min="4" max="4" width="9.59765625" style="2" customWidth="1"/>
    <col min="5" max="5" width="18" style="2" customWidth="1"/>
    <col min="6" max="6" width="18.3984375" style="2" customWidth="1"/>
    <col min="7" max="7" width="4.19921875" style="2" customWidth="1"/>
    <col min="8" max="8" width="19" style="2" customWidth="1"/>
    <col min="9" max="9" width="7" style="2" customWidth="1"/>
    <col min="10" max="10" width="17.59765625" style="2" customWidth="1"/>
    <col min="11" max="11" width="5.3984375" style="2" bestFit="1" customWidth="1"/>
    <col min="12" max="12" width="20.796875" style="2" customWidth="1"/>
    <col min="13" max="13" width="17.19921875" style="2" customWidth="1"/>
    <col min="14" max="14" width="4.3984375" style="2" customWidth="1"/>
    <col min="15" max="15" width="4.59765625" style="2" customWidth="1"/>
    <col min="16" max="16" width="5.796875" style="2" customWidth="1"/>
    <col min="17" max="18" width="3.19921875" style="66" customWidth="1"/>
    <col min="19" max="56" width="9.59765625" style="66"/>
    <col min="57" max="58" width="9.59765625" style="2"/>
    <col min="59" max="16384" width="9.59765625" style="3"/>
  </cols>
  <sheetData>
    <row r="1" spans="1:58" s="65" customFormat="1" ht="9.75" customHeight="1" x14ac:dyDescent="0.25">
      <c r="A1" s="66"/>
      <c r="B1" s="66"/>
      <c r="C1" s="66"/>
      <c r="D1" s="63"/>
      <c r="E1" s="63"/>
      <c r="F1" s="63"/>
      <c r="G1" s="63"/>
      <c r="H1" s="63"/>
      <c r="I1" s="63"/>
      <c r="J1" s="63"/>
      <c r="K1" s="64"/>
      <c r="L1" s="64"/>
      <c r="M1" s="64"/>
      <c r="N1" s="64"/>
      <c r="O1" s="64"/>
      <c r="P1" s="64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4"/>
      <c r="BF1" s="64"/>
    </row>
    <row r="2" spans="1:58" s="65" customFormat="1" ht="9.75" customHeight="1" x14ac:dyDescent="0.25">
      <c r="A2" s="66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4"/>
      <c r="BF2" s="64"/>
    </row>
    <row r="3" spans="1:58" s="65" customFormat="1" ht="9.75" customHeight="1" x14ac:dyDescent="0.25">
      <c r="A3" s="66"/>
      <c r="B3" s="8"/>
      <c r="C3" s="66"/>
      <c r="D3" s="63"/>
      <c r="E3" s="63"/>
      <c r="F3" s="63"/>
      <c r="G3" s="63"/>
      <c r="H3" s="63"/>
      <c r="I3" s="63"/>
      <c r="J3" s="63"/>
      <c r="K3" s="64"/>
      <c r="L3" s="64"/>
      <c r="M3" s="64"/>
      <c r="N3" s="64"/>
      <c r="O3" s="64"/>
      <c r="P3" s="64"/>
      <c r="Q3" s="66"/>
      <c r="R3" s="8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4"/>
      <c r="BF3" s="64"/>
    </row>
    <row r="4" spans="1:58" ht="18.75" x14ac:dyDescent="0.3">
      <c r="B4" s="8"/>
      <c r="D4" s="1"/>
      <c r="E4" s="4" t="s">
        <v>21</v>
      </c>
      <c r="F4" s="3"/>
      <c r="R4" s="8"/>
    </row>
    <row r="5" spans="1:58" ht="18.75" x14ac:dyDescent="0.3">
      <c r="B5" s="8"/>
      <c r="D5" s="1"/>
      <c r="E5" s="5" t="s">
        <v>14</v>
      </c>
      <c r="F5" s="6"/>
      <c r="G5" s="6"/>
      <c r="H5" s="6"/>
      <c r="I5" s="6"/>
      <c r="J5" s="6"/>
      <c r="K5" s="6"/>
      <c r="L5" s="6"/>
      <c r="M5" s="6"/>
      <c r="R5" s="8"/>
    </row>
    <row r="6" spans="1:58" ht="18.75" x14ac:dyDescent="0.3">
      <c r="B6" s="8"/>
      <c r="D6" s="1"/>
      <c r="E6" s="5" t="s">
        <v>15</v>
      </c>
      <c r="F6" s="6"/>
      <c r="G6" s="6"/>
      <c r="H6" s="6"/>
      <c r="I6" s="6"/>
      <c r="J6" s="6"/>
      <c r="K6" s="6"/>
      <c r="L6" s="6"/>
      <c r="M6" s="6"/>
      <c r="R6" s="8"/>
    </row>
    <row r="7" spans="1:58" ht="19.5" thickBot="1" x14ac:dyDescent="0.35">
      <c r="B7" s="8"/>
      <c r="D7" s="4"/>
      <c r="E7" s="5" t="s">
        <v>16</v>
      </c>
      <c r="F7" s="5"/>
      <c r="G7" s="6"/>
      <c r="H7" s="6"/>
      <c r="I7" s="6"/>
      <c r="J7" s="6"/>
      <c r="K7" s="6"/>
      <c r="L7" s="6"/>
      <c r="M7" s="6"/>
      <c r="R7" s="8"/>
    </row>
    <row r="8" spans="1:58" s="9" customFormat="1" ht="16.5" thickBot="1" x14ac:dyDescent="0.3">
      <c r="A8" s="66"/>
      <c r="B8" s="8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8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7"/>
      <c r="BF8" s="7"/>
    </row>
    <row r="9" spans="1:58" ht="16.5" thickBot="1" x14ac:dyDescent="0.3">
      <c r="B9" s="8"/>
      <c r="D9" s="11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8"/>
      <c r="R9" s="8"/>
    </row>
    <row r="10" spans="1:58" ht="19.5" thickBot="1" x14ac:dyDescent="0.35">
      <c r="A10" s="67"/>
      <c r="B10" s="8"/>
      <c r="C10" s="67"/>
      <c r="D10" s="12" t="s">
        <v>5</v>
      </c>
      <c r="E10" s="12" t="s">
        <v>10</v>
      </c>
      <c r="F10" s="12"/>
      <c r="G10" s="13" t="s">
        <v>3</v>
      </c>
      <c r="H10" s="70">
        <v>90</v>
      </c>
      <c r="I10" s="14"/>
      <c r="J10" s="14" t="s">
        <v>17</v>
      </c>
      <c r="K10" s="14"/>
      <c r="L10" s="14"/>
      <c r="M10" s="14"/>
      <c r="N10" s="8"/>
      <c r="O10" s="26"/>
      <c r="P10" s="26"/>
      <c r="R10" s="8"/>
    </row>
    <row r="11" spans="1:58" ht="19.5" thickBot="1" x14ac:dyDescent="0.35">
      <c r="A11" s="67"/>
      <c r="B11" s="8"/>
      <c r="C11" s="67"/>
      <c r="D11" s="12"/>
      <c r="E11" s="12"/>
      <c r="F11" s="12"/>
      <c r="G11" s="13"/>
      <c r="H11" s="12"/>
      <c r="I11" s="14"/>
      <c r="J11" s="14"/>
      <c r="K11" s="14"/>
      <c r="L11" s="14"/>
      <c r="M11" s="14"/>
      <c r="N11" s="8"/>
      <c r="O11" s="26"/>
      <c r="P11" s="26"/>
      <c r="R11" s="8"/>
    </row>
    <row r="12" spans="1:58" ht="19.5" thickBot="1" x14ac:dyDescent="0.35">
      <c r="A12" s="67"/>
      <c r="B12" s="8"/>
      <c r="C12" s="67"/>
      <c r="D12" s="12" t="s">
        <v>4</v>
      </c>
      <c r="E12" s="12" t="s">
        <v>0</v>
      </c>
      <c r="F12" s="12"/>
      <c r="G12" s="13" t="s">
        <v>3</v>
      </c>
      <c r="H12" s="70">
        <v>15</v>
      </c>
      <c r="I12" s="14"/>
      <c r="J12" s="14" t="s">
        <v>18</v>
      </c>
      <c r="K12" s="14"/>
      <c r="L12" s="14"/>
      <c r="M12" s="14"/>
      <c r="N12" s="8"/>
      <c r="O12" s="26"/>
      <c r="P12" s="26"/>
      <c r="R12" s="8"/>
    </row>
    <row r="13" spans="1:58" ht="19.5" thickBot="1" x14ac:dyDescent="0.35">
      <c r="A13" s="67"/>
      <c r="B13" s="8"/>
      <c r="C13" s="67"/>
      <c r="D13" s="12"/>
      <c r="E13" s="12"/>
      <c r="F13" s="12"/>
      <c r="G13" s="15"/>
      <c r="H13" s="12"/>
      <c r="I13" s="14"/>
      <c r="J13" s="14"/>
      <c r="K13" s="14"/>
      <c r="L13" s="14"/>
      <c r="M13" s="14"/>
      <c r="N13" s="8"/>
      <c r="O13" s="26"/>
      <c r="P13" s="26"/>
      <c r="R13" s="8"/>
    </row>
    <row r="14" spans="1:58" ht="19.5" thickBot="1" x14ac:dyDescent="0.35">
      <c r="A14" s="67"/>
      <c r="B14" s="8"/>
      <c r="C14" s="67"/>
      <c r="D14" s="12" t="s">
        <v>6</v>
      </c>
      <c r="E14" s="12" t="s">
        <v>11</v>
      </c>
      <c r="F14" s="12"/>
      <c r="G14" s="13" t="s">
        <v>3</v>
      </c>
      <c r="H14" s="70">
        <v>15</v>
      </c>
      <c r="I14" s="14"/>
      <c r="J14" s="14" t="s">
        <v>19</v>
      </c>
      <c r="K14" s="14"/>
      <c r="L14" s="14"/>
      <c r="M14" s="14"/>
      <c r="N14" s="8"/>
      <c r="O14" s="26"/>
      <c r="P14" s="26"/>
      <c r="R14" s="8"/>
    </row>
    <row r="15" spans="1:58" ht="18.75" x14ac:dyDescent="0.3">
      <c r="A15" s="67"/>
      <c r="B15" s="8"/>
      <c r="C15" s="67"/>
      <c r="D15" s="12"/>
      <c r="E15" s="12"/>
      <c r="F15" s="12"/>
      <c r="G15" s="15"/>
      <c r="H15" s="12"/>
      <c r="I15" s="14"/>
      <c r="J15" s="14"/>
      <c r="K15" s="14"/>
      <c r="L15" s="14"/>
      <c r="M15" s="14"/>
      <c r="N15" s="8"/>
      <c r="O15" s="26"/>
      <c r="P15" s="26"/>
      <c r="R15" s="8"/>
    </row>
    <row r="16" spans="1:58" ht="19.5" thickBot="1" x14ac:dyDescent="0.35">
      <c r="A16" s="67"/>
      <c r="B16" s="8"/>
      <c r="C16" s="67"/>
      <c r="D16" s="12" t="s">
        <v>7</v>
      </c>
      <c r="E16" s="12" t="s">
        <v>1</v>
      </c>
      <c r="F16" s="12"/>
      <c r="G16" s="15"/>
      <c r="H16" s="12"/>
      <c r="I16" s="14"/>
      <c r="J16" s="16" t="str">
        <f>IF(H10-H12-H17*H14&gt;=0,"Preço a vista &lt;ou = preço a praso, pontanto só vendem a praso","")</f>
        <v/>
      </c>
      <c r="K16" s="17"/>
      <c r="L16" s="14"/>
      <c r="M16" s="14"/>
      <c r="N16" s="8"/>
      <c r="O16" s="26"/>
      <c r="P16" s="26"/>
      <c r="R16" s="8"/>
    </row>
    <row r="17" spans="1:58" ht="19.5" thickBot="1" x14ac:dyDescent="0.35">
      <c r="A17" s="67"/>
      <c r="B17" s="8"/>
      <c r="C17" s="67"/>
      <c r="D17" s="12"/>
      <c r="E17" s="12" t="s">
        <v>2</v>
      </c>
      <c r="F17" s="12"/>
      <c r="G17" s="13" t="s">
        <v>3</v>
      </c>
      <c r="H17" s="71">
        <v>6</v>
      </c>
      <c r="I17" s="14"/>
      <c r="J17" s="14"/>
      <c r="K17" s="14" t="str">
        <f>IF(AND(M98&lt;&gt;"",J16),"A taxa procurada é ","")</f>
        <v xml:space="preserve">A taxa procurada é </v>
      </c>
      <c r="L17" s="14"/>
      <c r="M17" s="18">
        <f>IF(AND(M98&lt;&gt;0, J16=""),M98, "?")</f>
        <v>5.47</v>
      </c>
      <c r="N17" s="8" t="str">
        <f>IF(AND(M98&lt;&gt;"", J16=""),"%","")</f>
        <v>%</v>
      </c>
      <c r="O17" s="26"/>
      <c r="P17" s="26"/>
      <c r="R17" s="8"/>
    </row>
    <row r="18" spans="1:58" x14ac:dyDescent="0.25">
      <c r="A18" s="67"/>
      <c r="B18" s="8"/>
      <c r="C18" s="67"/>
      <c r="D18" s="14" t="s">
        <v>8</v>
      </c>
      <c r="E18" s="14" t="s">
        <v>9</v>
      </c>
      <c r="F18" s="14"/>
      <c r="G18" s="14"/>
      <c r="H18" s="14"/>
      <c r="I18" s="14"/>
      <c r="J18" s="14"/>
      <c r="K18" s="14"/>
      <c r="L18" s="14"/>
      <c r="M18" s="14"/>
      <c r="N18" s="8"/>
      <c r="O18" s="26"/>
      <c r="P18" s="26"/>
      <c r="R18" s="8"/>
    </row>
    <row r="19" spans="1:58" ht="17.25" customHeight="1" thickBot="1" x14ac:dyDescent="0.3">
      <c r="B19" s="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8"/>
      <c r="R19" s="8"/>
    </row>
    <row r="20" spans="1:58" s="23" customFormat="1" ht="12.75" customHeight="1" x14ac:dyDescent="0.25">
      <c r="A20" s="66"/>
      <c r="B20" s="8"/>
      <c r="C20" s="66"/>
      <c r="D20" s="17"/>
      <c r="E20" s="20"/>
      <c r="F20" s="21"/>
      <c r="G20" s="21"/>
      <c r="H20" s="21"/>
      <c r="I20" s="21"/>
      <c r="J20" s="21"/>
      <c r="K20" s="21"/>
      <c r="L20" s="72" t="s">
        <v>22</v>
      </c>
      <c r="M20" s="22"/>
      <c r="N20" s="17"/>
      <c r="O20" s="17"/>
      <c r="P20" s="17"/>
      <c r="Q20" s="66"/>
      <c r="R20" s="8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8"/>
      <c r="BF20" s="8"/>
    </row>
    <row r="21" spans="1:58" s="23" customFormat="1" ht="14.25" customHeight="1" x14ac:dyDescent="0.25">
      <c r="A21" s="66"/>
      <c r="B21" s="8"/>
      <c r="C21" s="66"/>
      <c r="D21" s="14" t="s">
        <v>23</v>
      </c>
      <c r="E21" s="17"/>
      <c r="F21" s="17"/>
      <c r="G21" s="17"/>
      <c r="H21" s="17"/>
      <c r="I21" s="17"/>
      <c r="J21" s="17"/>
      <c r="K21" s="17"/>
      <c r="L21" s="17"/>
      <c r="M21" s="17"/>
      <c r="N21" s="24"/>
      <c r="O21" s="17"/>
      <c r="P21" s="17"/>
      <c r="Q21" s="66"/>
      <c r="R21" s="8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8"/>
      <c r="BF21" s="8"/>
    </row>
    <row r="22" spans="1:58" s="26" customFormat="1" ht="25.5" customHeight="1" x14ac:dyDescent="0.25">
      <c r="A22" s="67"/>
      <c r="B22" s="8"/>
      <c r="C22" s="67"/>
      <c r="D22" s="14"/>
      <c r="E22" s="14"/>
      <c r="F22" s="14"/>
      <c r="G22" s="14"/>
      <c r="H22" s="14"/>
      <c r="I22" s="14"/>
      <c r="J22" s="14"/>
      <c r="K22" s="14"/>
      <c r="L22" s="14"/>
      <c r="M22" s="25">
        <f>IF($H$10&gt;0,-$H$17,"")</f>
        <v>-6</v>
      </c>
      <c r="N22" s="14"/>
      <c r="O22" s="14"/>
      <c r="P22" s="14"/>
      <c r="Q22" s="67"/>
      <c r="R22" s="8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</row>
    <row r="23" spans="1:58" s="26" customFormat="1" ht="16.5" customHeight="1" x14ac:dyDescent="0.25">
      <c r="A23" s="67"/>
      <c r="B23" s="8"/>
      <c r="C23" s="67"/>
      <c r="D23" s="14" t="str">
        <f>IF(H10&gt;0,"ou seja","")</f>
        <v>ou seja</v>
      </c>
      <c r="E23" s="14"/>
      <c r="F23" s="27">
        <f>IF($H$10&gt;0,$H$10," ")</f>
        <v>90</v>
      </c>
      <c r="G23" s="18" t="str">
        <f>IF(H10&gt;0,"-","")</f>
        <v>-</v>
      </c>
      <c r="H23" s="28">
        <f>IF($H$10&gt;0,$H$12,"")</f>
        <v>15</v>
      </c>
      <c r="I23" s="18" t="str">
        <f>IF(H10&gt;0,"-","")</f>
        <v>-</v>
      </c>
      <c r="J23" s="29">
        <f>IF($H$10&gt;0,$H$14,"")</f>
        <v>15</v>
      </c>
      <c r="K23" s="29" t="s">
        <v>20</v>
      </c>
      <c r="L23" s="30" t="str">
        <f>IF(H10&gt;0," [ 1-  (1+i/100) ]/(i/100)","")</f>
        <v xml:space="preserve"> [ 1-  (1+i/100) ]/(i/100)</v>
      </c>
      <c r="M23" s="14"/>
      <c r="N23" s="14" t="str">
        <f>IF(H10&gt;0," = 0","")</f>
        <v xml:space="preserve"> = 0</v>
      </c>
      <c r="O23" s="14"/>
      <c r="P23" s="14"/>
      <c r="Q23" s="67"/>
      <c r="R23" s="8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</row>
    <row r="24" spans="1:58" ht="16.5" thickBot="1" x14ac:dyDescent="0.3">
      <c r="B24" s="8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17"/>
      <c r="R24" s="8"/>
    </row>
    <row r="25" spans="1:58" x14ac:dyDescent="0.25">
      <c r="B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R25" s="8"/>
    </row>
    <row r="26" spans="1:58" x14ac:dyDescent="0.25">
      <c r="B26" s="8"/>
      <c r="E26" s="1"/>
      <c r="F26" s="32"/>
      <c r="G26" s="32"/>
      <c r="H26" s="32"/>
      <c r="I26" s="32"/>
      <c r="J26" s="32"/>
      <c r="K26" s="32"/>
      <c r="L26" s="8"/>
      <c r="M26" s="73">
        <f>IF($H$10&gt;0,-$H$17,"")</f>
        <v>-6</v>
      </c>
      <c r="O26" s="8"/>
      <c r="P26" s="8"/>
      <c r="R26" s="8"/>
    </row>
    <row r="27" spans="1:58" x14ac:dyDescent="0.25">
      <c r="B27" s="8"/>
      <c r="E27" s="33" t="str">
        <f>IF(H10&gt;0,"f(i)=","")</f>
        <v>f(i)=</v>
      </c>
      <c r="F27" s="34">
        <f>IF($H$10&gt;0,$H$10," ")</f>
        <v>90</v>
      </c>
      <c r="G27" s="35" t="str">
        <f>IF(H10&gt;0,"-","")</f>
        <v>-</v>
      </c>
      <c r="H27" s="36">
        <f>IF($H$10&gt;0,$H$12,"")</f>
        <v>15</v>
      </c>
      <c r="I27" s="35" t="str">
        <f>IF(H10&gt;0,"-","")</f>
        <v>-</v>
      </c>
      <c r="J27" s="37">
        <f>IF($H$10&gt;0,$H$14,"")</f>
        <v>15</v>
      </c>
      <c r="K27" s="37" t="s">
        <v>20</v>
      </c>
      <c r="L27" s="38" t="str">
        <f>IF(H10&gt;0,"[ 1-  (1+i/100) ]/(i/100)","")</f>
        <v>[ 1-  (1+i/100) ]/(i/100)</v>
      </c>
      <c r="M27" s="8"/>
      <c r="O27" s="8"/>
      <c r="P27" s="8"/>
      <c r="R27" s="8"/>
    </row>
    <row r="28" spans="1:58" x14ac:dyDescent="0.25">
      <c r="B28" s="8"/>
      <c r="E28" s="33"/>
      <c r="F28" s="34"/>
      <c r="G28" s="35"/>
      <c r="H28" s="36"/>
      <c r="I28" s="35"/>
      <c r="J28" s="37"/>
      <c r="K28" s="37"/>
      <c r="L28" s="38"/>
      <c r="M28" s="8"/>
      <c r="O28" s="8"/>
      <c r="P28" s="8"/>
      <c r="R28" s="8"/>
    </row>
    <row r="29" spans="1:58" x14ac:dyDescent="0.25">
      <c r="B29" s="8"/>
      <c r="E29" s="2" t="str">
        <f>IF(H10&gt;0,"Escolheremos valores de i desde 0,01 a 100 e calcularemos o valor do 1º membro da equação  f(i)=0","")</f>
        <v>Escolheremos valores de i desde 0,01 a 100 e calcularemos o valor do 1º membro da equação  f(i)=0</v>
      </c>
      <c r="O29" s="8"/>
      <c r="P29" s="8"/>
      <c r="R29" s="8"/>
    </row>
    <row r="30" spans="1:58" x14ac:dyDescent="0.25">
      <c r="B30" s="8"/>
      <c r="E30" s="2" t="str">
        <f>IF(H10&gt;0, " e procuramemos o valor de i que anula f(i), visto que f(i)=0.","")</f>
        <v xml:space="preserve"> e procuramemos o valor de i que anula f(i), visto que f(i)=0.</v>
      </c>
      <c r="O30" s="8"/>
      <c r="P30" s="8"/>
      <c r="R30" s="8"/>
    </row>
    <row r="31" spans="1:58" x14ac:dyDescent="0.25">
      <c r="B31" s="8"/>
      <c r="O31" s="8"/>
      <c r="P31" s="8"/>
      <c r="R31" s="8"/>
    </row>
    <row r="32" spans="1:58" x14ac:dyDescent="0.25">
      <c r="B32" s="8"/>
      <c r="E32" s="39">
        <v>1</v>
      </c>
      <c r="F32" s="40" t="str">
        <f>IF(H10-H12-H17*H14&lt;0,"&lt;- Coloque 1 para continuar","")</f>
        <v>&lt;- Coloque 1 para continuar</v>
      </c>
      <c r="G32" s="40"/>
      <c r="H32" s="40"/>
      <c r="O32" s="8"/>
      <c r="P32" s="8"/>
      <c r="R32" s="8"/>
    </row>
    <row r="33" spans="2:18" ht="16.5" thickBot="1" x14ac:dyDescent="0.3">
      <c r="B33" s="8"/>
      <c r="G33" s="26"/>
      <c r="H33" s="26"/>
      <c r="O33" s="8"/>
      <c r="P33" s="8"/>
      <c r="R33" s="8"/>
    </row>
    <row r="34" spans="2:18" x14ac:dyDescent="0.25">
      <c r="B34" s="8"/>
      <c r="E34" s="41" t="str">
        <f>IF($E$32&gt;0,"i", "")</f>
        <v>i</v>
      </c>
      <c r="F34" s="42" t="str">
        <f>IF($E$32&gt;0,"f(i)","")</f>
        <v>f(i)</v>
      </c>
      <c r="O34" s="8"/>
      <c r="P34" s="8"/>
      <c r="R34" s="8"/>
    </row>
    <row r="35" spans="2:18" ht="15" customHeight="1" x14ac:dyDescent="0.25">
      <c r="B35" s="8"/>
      <c r="E35" s="43">
        <f>IF(AND($H$10&gt;0,$E$32&gt;0),0.1,"")</f>
        <v>0.1</v>
      </c>
      <c r="F35" s="44">
        <f>IF(AND(E35&lt;&gt;"",$E$32&gt;0),$H$10-$H$12-$H$14*(1-(1+E35/100)^(-$H$17))/(E35/100),"")</f>
        <v>-14.685838113759402</v>
      </c>
      <c r="J35" s="45"/>
      <c r="K35" s="45"/>
      <c r="L35" s="45"/>
      <c r="O35" s="8"/>
      <c r="P35" s="8"/>
      <c r="R35" s="8"/>
    </row>
    <row r="36" spans="2:18" ht="15" customHeight="1" x14ac:dyDescent="0.25">
      <c r="B36" s="8"/>
      <c r="E36" s="43">
        <f>IF(E35&lt;&gt;"",10,"")</f>
        <v>10</v>
      </c>
      <c r="F36" s="44">
        <f>IF(AND(E36&lt;&gt;"",$E$32&gt;0),$H$10-$H$12-$H$14*(1-(1+E36/100)^(-$H$17))/(E36/100),"")</f>
        <v>9.6710895080665864</v>
      </c>
      <c r="G36" s="46" t="str">
        <f>IF(AND(F37="",F36&lt;&gt;""),"O valor de i fica entre  ",  "")</f>
        <v xml:space="preserve">O valor de i fica entre  </v>
      </c>
      <c r="H36" s="40"/>
      <c r="I36" s="40"/>
      <c r="J36" s="46">
        <f>IF(AND(F37="",F36&lt;&gt;""),E35,  "")</f>
        <v>0.1</v>
      </c>
      <c r="K36" s="46" t="str">
        <f>IF(AND(F37="",F36&lt;&gt;""),"  e ",  "")</f>
        <v xml:space="preserve">  e </v>
      </c>
      <c r="L36" s="47">
        <f>IF(AND(F37="",F36&lt;&gt;""),E36,  "")</f>
        <v>10</v>
      </c>
      <c r="O36" s="8"/>
      <c r="P36" s="8"/>
      <c r="R36" s="8"/>
    </row>
    <row r="37" spans="2:18" ht="15" customHeight="1" x14ac:dyDescent="0.25">
      <c r="B37" s="8"/>
      <c r="E37" s="43" t="str">
        <f>IF(E36="","",IF(F35*F36&lt;0,"",E36+10))</f>
        <v/>
      </c>
      <c r="F37" s="44" t="str">
        <f>IF(AND(E37&lt;&gt;"",$E$32&gt;0),$H$10-$H$12-$H$14*(1-(1+E37/100)^(-$H$17))/(E37/100),"")</f>
        <v/>
      </c>
      <c r="G37" s="45" t="str">
        <f>IF(AND(F38="",F37&lt;&gt;""),"O valor de i fica entre  ",  "")</f>
        <v/>
      </c>
      <c r="J37" s="45" t="str">
        <f>IF(AND(F38="",F37&lt;&gt;""),E36,  "")</f>
        <v/>
      </c>
      <c r="K37" s="45" t="str">
        <f>IF(AND(F38="",F37&lt;&gt;""),"  e ",  "")</f>
        <v/>
      </c>
      <c r="L37" s="48"/>
      <c r="O37" s="8"/>
      <c r="P37" s="8"/>
      <c r="R37" s="8"/>
    </row>
    <row r="38" spans="2:18" ht="15" customHeight="1" x14ac:dyDescent="0.25">
      <c r="B38" s="8"/>
      <c r="E38" s="43" t="str">
        <f t="shared" ref="E38:E45" si="0">IF(E37="","",IF(F36*F37&lt;0,"",E37+10))</f>
        <v/>
      </c>
      <c r="F38" s="44" t="str">
        <f>IF(AND(E38&lt;&gt;"",$E$32&gt;0),$H$10-$H$12-$H$14*(1-(1+E38/100)^(-$H$17))/(E38/100),"")</f>
        <v/>
      </c>
      <c r="G38" s="45" t="str">
        <f t="shared" ref="G38:G45" si="1">IF(AND(F39="",F38&lt;&gt;""),"O valor de i fica entre  ",  "")</f>
        <v/>
      </c>
      <c r="J38" s="45" t="str">
        <f t="shared" ref="J38:J45" si="2">IF(AND(F39="",F38&lt;&gt;""),E37,  "")</f>
        <v/>
      </c>
      <c r="K38" s="45" t="str">
        <f t="shared" ref="K38:K45" si="3">IF(AND(F39="",F38&lt;&gt;""),"  e ",  "")</f>
        <v/>
      </c>
      <c r="L38" s="48" t="str">
        <f>IF(AND(F39="",F38&lt;&gt;""),E38,  "")</f>
        <v/>
      </c>
      <c r="O38" s="8"/>
      <c r="P38" s="8"/>
      <c r="R38" s="8"/>
    </row>
    <row r="39" spans="2:18" ht="15" customHeight="1" x14ac:dyDescent="0.25">
      <c r="B39" s="8"/>
      <c r="E39" s="43" t="str">
        <f t="shared" si="0"/>
        <v/>
      </c>
      <c r="F39" s="44" t="str">
        <f t="shared" ref="F39:F45" si="4">IF(AND(E39&lt;&gt;"",$E$32&gt;0),$H$10-$H$12-$H$14*(1-(1+E39/100)^(-$H$17))/(E39/100),"")</f>
        <v/>
      </c>
      <c r="G39" s="45" t="str">
        <f t="shared" si="1"/>
        <v/>
      </c>
      <c r="J39" s="45" t="str">
        <f t="shared" si="2"/>
        <v/>
      </c>
      <c r="K39" s="45" t="str">
        <f t="shared" si="3"/>
        <v/>
      </c>
      <c r="L39" s="48"/>
      <c r="O39" s="8"/>
      <c r="P39" s="8"/>
      <c r="R39" s="8"/>
    </row>
    <row r="40" spans="2:18" ht="15" customHeight="1" x14ac:dyDescent="0.25">
      <c r="B40" s="8"/>
      <c r="E40" s="43" t="str">
        <f t="shared" si="0"/>
        <v/>
      </c>
      <c r="F40" s="44" t="str">
        <f t="shared" si="4"/>
        <v/>
      </c>
      <c r="G40" s="45" t="str">
        <f t="shared" si="1"/>
        <v/>
      </c>
      <c r="J40" s="45" t="str">
        <f t="shared" si="2"/>
        <v/>
      </c>
      <c r="K40" s="45" t="str">
        <f t="shared" si="3"/>
        <v/>
      </c>
      <c r="L40" s="48"/>
      <c r="O40" s="8"/>
      <c r="P40" s="8"/>
      <c r="R40" s="8"/>
    </row>
    <row r="41" spans="2:18" ht="15" customHeight="1" x14ac:dyDescent="0.25">
      <c r="B41" s="8"/>
      <c r="E41" s="43" t="str">
        <f t="shared" si="0"/>
        <v/>
      </c>
      <c r="F41" s="44" t="str">
        <f t="shared" si="4"/>
        <v/>
      </c>
      <c r="G41" s="45" t="str">
        <f t="shared" si="1"/>
        <v/>
      </c>
      <c r="J41" s="45" t="str">
        <f t="shared" si="2"/>
        <v/>
      </c>
      <c r="K41" s="45" t="str">
        <f t="shared" si="3"/>
        <v/>
      </c>
      <c r="L41" s="48"/>
      <c r="O41" s="8"/>
      <c r="P41" s="8"/>
      <c r="R41" s="8"/>
    </row>
    <row r="42" spans="2:18" ht="15" customHeight="1" x14ac:dyDescent="0.25">
      <c r="B42" s="8"/>
      <c r="E42" s="43" t="str">
        <f t="shared" si="0"/>
        <v/>
      </c>
      <c r="F42" s="44" t="str">
        <f t="shared" si="4"/>
        <v/>
      </c>
      <c r="G42" s="45" t="str">
        <f t="shared" si="1"/>
        <v/>
      </c>
      <c r="J42" s="45" t="str">
        <f t="shared" si="2"/>
        <v/>
      </c>
      <c r="K42" s="45" t="str">
        <f t="shared" si="3"/>
        <v/>
      </c>
      <c r="L42" s="48"/>
      <c r="O42" s="8"/>
      <c r="P42" s="8"/>
      <c r="R42" s="8"/>
    </row>
    <row r="43" spans="2:18" ht="15" customHeight="1" x14ac:dyDescent="0.25">
      <c r="B43" s="8"/>
      <c r="E43" s="43" t="str">
        <f t="shared" si="0"/>
        <v/>
      </c>
      <c r="F43" s="44" t="str">
        <f t="shared" si="4"/>
        <v/>
      </c>
      <c r="G43" s="45" t="str">
        <f t="shared" si="1"/>
        <v/>
      </c>
      <c r="H43" s="45"/>
      <c r="I43" s="45"/>
      <c r="J43" s="45" t="str">
        <f t="shared" si="2"/>
        <v/>
      </c>
      <c r="K43" s="45" t="str">
        <f t="shared" si="3"/>
        <v/>
      </c>
      <c r="L43" s="48"/>
      <c r="O43" s="8"/>
      <c r="P43" s="8"/>
      <c r="R43" s="8"/>
    </row>
    <row r="44" spans="2:18" ht="15" customHeight="1" x14ac:dyDescent="0.25">
      <c r="B44" s="8"/>
      <c r="E44" s="43" t="str">
        <f t="shared" si="0"/>
        <v/>
      </c>
      <c r="F44" s="44" t="str">
        <f t="shared" si="4"/>
        <v/>
      </c>
      <c r="G44" s="45" t="str">
        <f t="shared" si="1"/>
        <v/>
      </c>
      <c r="H44" s="45"/>
      <c r="I44" s="45"/>
      <c r="J44" s="45" t="str">
        <f t="shared" si="2"/>
        <v/>
      </c>
      <c r="K44" s="45" t="str">
        <f t="shared" si="3"/>
        <v/>
      </c>
      <c r="L44" s="48"/>
      <c r="O44" s="8"/>
      <c r="P44" s="8"/>
      <c r="R44" s="8"/>
    </row>
    <row r="45" spans="2:18" ht="15" customHeight="1" x14ac:dyDescent="0.25">
      <c r="B45" s="8"/>
      <c r="E45" s="43" t="str">
        <f t="shared" si="0"/>
        <v/>
      </c>
      <c r="F45" s="44" t="str">
        <f t="shared" si="4"/>
        <v/>
      </c>
      <c r="G45" s="45" t="str">
        <f t="shared" si="1"/>
        <v/>
      </c>
      <c r="H45" s="45"/>
      <c r="I45" s="45"/>
      <c r="J45" s="45" t="str">
        <f t="shared" si="2"/>
        <v/>
      </c>
      <c r="K45" s="45" t="str">
        <f t="shared" si="3"/>
        <v/>
      </c>
      <c r="L45" s="48"/>
      <c r="O45" s="8"/>
      <c r="P45" s="8"/>
      <c r="R45" s="8"/>
    </row>
    <row r="46" spans="2:18" x14ac:dyDescent="0.25">
      <c r="B46" s="8"/>
      <c r="E46" s="49"/>
      <c r="F46" s="40"/>
      <c r="G46" s="40"/>
      <c r="H46" s="50" t="str">
        <f>IF(AND(H10-H12-H17*H14&lt;0,E32&gt;0),"      Início da nova tabela-&gt;","")</f>
        <v xml:space="preserve">      Início da nova tabela-&gt;</v>
      </c>
      <c r="I46" s="40"/>
      <c r="J46" s="40"/>
      <c r="K46" s="40"/>
      <c r="L46" s="47">
        <f>IF(AND(H10-H12-H17*H14&lt;0,E47&gt;0),SUM(J35:J45),"")</f>
        <v>0.1</v>
      </c>
      <c r="O46" s="8"/>
      <c r="P46" s="8"/>
      <c r="R46" s="8"/>
    </row>
    <row r="47" spans="2:18" x14ac:dyDescent="0.25">
      <c r="B47" s="8"/>
      <c r="E47" s="39">
        <v>1</v>
      </c>
      <c r="F47" s="40" t="str">
        <f>IF(H10-H12-H17*H14&lt;0,"&lt;- Coloque 1 ","")</f>
        <v xml:space="preserve">&lt;- Coloque 1 </v>
      </c>
      <c r="G47" s="40"/>
      <c r="H47" s="40" t="str">
        <f>IF(AND(H10-H12-H17*H14&lt;0,E32&gt;0),"       Incremento da nova tabela-&gt;","")</f>
        <v xml:space="preserve">       Incremento da nova tabela-&gt;</v>
      </c>
      <c r="I47" s="40"/>
      <c r="J47" s="40"/>
      <c r="K47" s="40"/>
      <c r="L47" s="51">
        <f>IF(AND(H10-H12-H17*H14&lt;0,E47&gt;0),1,"")</f>
        <v>1</v>
      </c>
      <c r="O47" s="8"/>
      <c r="P47" s="8"/>
      <c r="R47" s="8"/>
    </row>
    <row r="48" spans="2:18" ht="16.5" thickBot="1" x14ac:dyDescent="0.3">
      <c r="B48" s="8"/>
      <c r="G48" s="26"/>
      <c r="H48" s="26"/>
      <c r="O48" s="8"/>
      <c r="P48" s="8"/>
      <c r="R48" s="8"/>
    </row>
    <row r="49" spans="2:18" ht="15.75" customHeight="1" x14ac:dyDescent="0.25">
      <c r="B49" s="8"/>
      <c r="E49" s="41" t="str">
        <f>IF($E$47&gt;0,"i", "")</f>
        <v>i</v>
      </c>
      <c r="F49" s="42" t="str">
        <f>IF($E$47&gt;0,"f(i)","")</f>
        <v>f(i)</v>
      </c>
      <c r="O49" s="8"/>
      <c r="P49" s="8"/>
      <c r="R49" s="8"/>
    </row>
    <row r="50" spans="2:18" ht="15.75" customHeight="1" x14ac:dyDescent="0.25">
      <c r="B50" s="8"/>
      <c r="E50" s="43">
        <f>IF(AND($E$47&gt;0,L46&lt;&gt;""),L46,"")</f>
        <v>0.1</v>
      </c>
      <c r="F50" s="44">
        <f>IF(AND(E50&lt;&gt;"",$E$32&gt;0),$H$10-$H$12-$H$14*(1-(1+E50/100)^(-$H$17))/(E50/100),"")</f>
        <v>-14.685838113759402</v>
      </c>
      <c r="O50" s="8"/>
      <c r="P50" s="8"/>
      <c r="R50" s="8"/>
    </row>
    <row r="51" spans="2:18" ht="15.75" customHeight="1" x14ac:dyDescent="0.25">
      <c r="B51" s="8"/>
      <c r="E51" s="43">
        <f>IF(E50&lt;&gt;"",TRUNC(E50+1),"")</f>
        <v>1</v>
      </c>
      <c r="F51" s="44">
        <f>IF(AND(E51&lt;&gt;"",F50&lt;&gt;""),$H$10-$H$12-$H$14*(1-(1+E51/100)^(-$H$17))/(E51/100),"")</f>
        <v>-11.932147118690125</v>
      </c>
      <c r="G51" s="45" t="str">
        <f>IF(AND(F52="",F51&lt;&gt;""),"O valor de i fica entre  ",  "")</f>
        <v/>
      </c>
      <c r="J51" s="45" t="str">
        <f>IF(AND(F52="",F51&lt;&gt;""),E50,  "")</f>
        <v/>
      </c>
      <c r="K51" s="45" t="str">
        <f>IF(AND(F52="",F51&lt;&gt;""),"  e ",  "")</f>
        <v/>
      </c>
      <c r="L51" s="48" t="str">
        <f>IF(AND(F52="",F51&lt;&gt;""),E51,  "")</f>
        <v/>
      </c>
      <c r="O51" s="8"/>
      <c r="P51" s="8"/>
      <c r="R51" s="8"/>
    </row>
    <row r="52" spans="2:18" ht="15.75" customHeight="1" x14ac:dyDescent="0.25">
      <c r="B52" s="8"/>
      <c r="E52" s="43">
        <f>IF(E51="","",IF(F50*F51&lt;0,"",E51+1))</f>
        <v>2</v>
      </c>
      <c r="F52" s="44">
        <f>IF(AND(E52&lt;&gt;"",$E$32&gt;0),$H$10-$H$12-$H$14*(1-(1+E52/100)^(-$H$17))/(E52/100),"")</f>
        <v>-9.0214633603560088</v>
      </c>
      <c r="G52" s="45" t="str">
        <f>IF(AND(F53="",F52&lt;&gt;""),"O valor de i fica entre  ",  "")</f>
        <v/>
      </c>
      <c r="J52" s="52" t="str">
        <f>IF(AND(F53="",F52&lt;&gt;""),E51,  "")</f>
        <v/>
      </c>
      <c r="K52" s="53" t="str">
        <f t="shared" ref="K52:K59" si="5">IF(AND(F53="",F52&lt;&gt;""),"  e ",  "")</f>
        <v/>
      </c>
      <c r="L52" s="54" t="str">
        <f t="shared" ref="L52:L59" si="6">IF(AND(F53="",F52&lt;&gt;""),E52,  "")</f>
        <v/>
      </c>
      <c r="O52" s="8"/>
      <c r="P52" s="8"/>
      <c r="R52" s="8"/>
    </row>
    <row r="53" spans="2:18" ht="15.75" customHeight="1" x14ac:dyDescent="0.25">
      <c r="B53" s="8"/>
      <c r="E53" s="43">
        <f t="shared" ref="E53:E59" si="7">IF(E52="","",IF(F51*F52&lt;0,"",E52+1))</f>
        <v>3</v>
      </c>
      <c r="F53" s="44">
        <f>IF(AND(E53&lt;&gt;"",$E$32&gt;0),$H$10-$H$12-$H$14*(1-(1+E53/100)^(-$H$17))/(E53/100),"")</f>
        <v>-6.2578716581727889</v>
      </c>
      <c r="G53" s="45" t="str">
        <f t="shared" ref="G53:G59" si="8">IF(AND(F54="",F53&lt;&gt;""),"O valor de i fica entre  ",  "")</f>
        <v/>
      </c>
      <c r="J53" s="52" t="str">
        <f t="shared" ref="J53:J59" si="9">IF(AND(F54="",F53&lt;&gt;""),E52,  "")</f>
        <v/>
      </c>
      <c r="K53" s="53" t="str">
        <f t="shared" si="5"/>
        <v/>
      </c>
      <c r="L53" s="54" t="str">
        <f t="shared" si="6"/>
        <v/>
      </c>
      <c r="O53" s="8"/>
      <c r="P53" s="8"/>
      <c r="R53" s="8"/>
    </row>
    <row r="54" spans="2:18" ht="15.75" customHeight="1" x14ac:dyDescent="0.25">
      <c r="B54" s="8"/>
      <c r="E54" s="43">
        <f t="shared" si="7"/>
        <v>4</v>
      </c>
      <c r="F54" s="44">
        <f t="shared" ref="F54:F60" si="10">IF(AND(E54&lt;&gt;"",$E$32&gt;0),$H$10-$H$12-$H$14*(1-(1+E54/100)^(-$H$17))/(E54/100),"")</f>
        <v>-3.632052851195354</v>
      </c>
      <c r="G54" s="45" t="str">
        <f t="shared" si="8"/>
        <v/>
      </c>
      <c r="J54" s="52" t="str">
        <f t="shared" si="9"/>
        <v/>
      </c>
      <c r="K54" s="53" t="str">
        <f t="shared" si="5"/>
        <v/>
      </c>
      <c r="L54" s="54" t="str">
        <f t="shared" si="6"/>
        <v/>
      </c>
      <c r="O54" s="8"/>
      <c r="P54" s="8"/>
      <c r="R54" s="8"/>
    </row>
    <row r="55" spans="2:18" ht="15.75" customHeight="1" x14ac:dyDescent="0.25">
      <c r="B55" s="8"/>
      <c r="E55" s="43">
        <f t="shared" si="7"/>
        <v>5</v>
      </c>
      <c r="F55" s="44">
        <f t="shared" si="10"/>
        <v>-1.1353810090117094</v>
      </c>
      <c r="G55" s="45" t="str">
        <f t="shared" si="8"/>
        <v/>
      </c>
      <c r="J55" s="52" t="str">
        <f t="shared" si="9"/>
        <v/>
      </c>
      <c r="K55" s="53" t="str">
        <f t="shared" si="5"/>
        <v/>
      </c>
      <c r="L55" s="54" t="str">
        <f t="shared" si="6"/>
        <v/>
      </c>
      <c r="O55" s="8"/>
      <c r="P55" s="8"/>
      <c r="R55" s="8"/>
    </row>
    <row r="56" spans="2:18" ht="15.75" customHeight="1" x14ac:dyDescent="0.25">
      <c r="B56" s="8"/>
      <c r="E56" s="43">
        <f t="shared" si="7"/>
        <v>6</v>
      </c>
      <c r="F56" s="44">
        <f t="shared" si="10"/>
        <v>1.2401351099190663</v>
      </c>
      <c r="G56" s="45" t="str">
        <f t="shared" si="8"/>
        <v xml:space="preserve">O valor de i fica entre  </v>
      </c>
      <c r="J56" s="52">
        <f t="shared" si="9"/>
        <v>5</v>
      </c>
      <c r="K56" s="53" t="str">
        <f t="shared" si="5"/>
        <v xml:space="preserve">  e </v>
      </c>
      <c r="L56" s="54">
        <f t="shared" si="6"/>
        <v>6</v>
      </c>
      <c r="O56" s="8"/>
      <c r="P56" s="8"/>
      <c r="R56" s="8"/>
    </row>
    <row r="57" spans="2:18" ht="15.75" customHeight="1" x14ac:dyDescent="0.25">
      <c r="B57" s="8"/>
      <c r="E57" s="43" t="str">
        <f t="shared" si="7"/>
        <v/>
      </c>
      <c r="F57" s="44" t="str">
        <f t="shared" si="10"/>
        <v/>
      </c>
      <c r="G57" s="46" t="str">
        <f>IF(AND(F58="",F57&lt;&gt;""),"O valor de i fica entre  ",  "")</f>
        <v/>
      </c>
      <c r="H57" s="40"/>
      <c r="I57" s="40"/>
      <c r="J57" s="55" t="str">
        <f>IF(AND(F58="",F57&lt;&gt;""),E56,  "")</f>
        <v/>
      </c>
      <c r="K57" s="18" t="str">
        <f>IF(AND(F58="",F57&lt;&gt;""),"  e ",  "")</f>
        <v/>
      </c>
      <c r="L57" s="25" t="str">
        <f>IF(AND(F58="",F57&lt;&gt;""),E57,  "")</f>
        <v/>
      </c>
      <c r="M57" s="40"/>
      <c r="O57" s="8"/>
      <c r="P57" s="8"/>
      <c r="R57" s="8"/>
    </row>
    <row r="58" spans="2:18" ht="15.75" customHeight="1" x14ac:dyDescent="0.25">
      <c r="B58" s="8"/>
      <c r="E58" s="43" t="str">
        <f t="shared" si="7"/>
        <v/>
      </c>
      <c r="F58" s="44" t="str">
        <f t="shared" si="10"/>
        <v/>
      </c>
      <c r="G58" s="46" t="str">
        <f t="shared" si="8"/>
        <v/>
      </c>
      <c r="H58" s="40"/>
      <c r="I58" s="40"/>
      <c r="J58" s="55" t="str">
        <f t="shared" si="9"/>
        <v/>
      </c>
      <c r="K58" s="18" t="str">
        <f t="shared" si="5"/>
        <v/>
      </c>
      <c r="L58" s="25" t="str">
        <f t="shared" si="6"/>
        <v/>
      </c>
      <c r="M58" s="40"/>
      <c r="O58" s="8"/>
      <c r="P58" s="8"/>
      <c r="R58" s="8"/>
    </row>
    <row r="59" spans="2:18" ht="15.75" customHeight="1" x14ac:dyDescent="0.25">
      <c r="B59" s="8"/>
      <c r="E59" s="43" t="str">
        <f t="shared" si="7"/>
        <v/>
      </c>
      <c r="F59" s="44" t="str">
        <f t="shared" si="10"/>
        <v/>
      </c>
      <c r="G59" s="46" t="str">
        <f t="shared" si="8"/>
        <v/>
      </c>
      <c r="H59" s="40"/>
      <c r="I59" s="40"/>
      <c r="J59" s="55" t="str">
        <f t="shared" si="9"/>
        <v/>
      </c>
      <c r="K59" s="18" t="str">
        <f t="shared" si="5"/>
        <v/>
      </c>
      <c r="L59" s="25" t="str">
        <f t="shared" si="6"/>
        <v/>
      </c>
      <c r="M59" s="40"/>
      <c r="O59" s="8"/>
      <c r="P59" s="8"/>
      <c r="R59" s="8"/>
    </row>
    <row r="60" spans="2:18" ht="15.75" customHeight="1" x14ac:dyDescent="0.25">
      <c r="B60" s="8"/>
      <c r="E60" s="43" t="str">
        <f>IF(E59="","",IF(F58*F59&lt;0,"",E59+1))</f>
        <v/>
      </c>
      <c r="F60" s="44" t="str">
        <f t="shared" si="10"/>
        <v/>
      </c>
      <c r="G60" s="46" t="str">
        <f>IF(AND(F61="",F60&lt;&gt;""),"O valor de i fica entre  ",  "")</f>
        <v/>
      </c>
      <c r="H60" s="40"/>
      <c r="I60" s="40"/>
      <c r="J60" s="55" t="str">
        <f>IF(AND(F61="",F60&lt;&gt;""),E59,  "")</f>
        <v/>
      </c>
      <c r="K60" s="18" t="str">
        <f>IF(AND(F61="",F60&lt;&gt;""),"  e ",  "")</f>
        <v/>
      </c>
      <c r="L60" s="25" t="str">
        <f>IF(AND(F61="",F60&lt;&gt;""),E60,  "")</f>
        <v/>
      </c>
      <c r="M60" s="40"/>
      <c r="O60" s="8"/>
      <c r="P60" s="8"/>
      <c r="R60" s="8"/>
    </row>
    <row r="61" spans="2:18" x14ac:dyDescent="0.25">
      <c r="B61" s="8"/>
      <c r="G61" s="40"/>
      <c r="H61" s="40" t="str">
        <f>IF(H10-H12-H17*H14&lt;0,"       Início da nova tabela-&gt;","")</f>
        <v xml:space="preserve">       Início da nova tabela-&gt;</v>
      </c>
      <c r="I61" s="40"/>
      <c r="J61" s="40"/>
      <c r="K61" s="40"/>
      <c r="L61" s="40">
        <f>IF(AND(H10-H12-H17*H14&lt;0,E47&gt;0),SUM(J50:J60),"")</f>
        <v>5</v>
      </c>
      <c r="M61" s="40"/>
      <c r="O61" s="8"/>
      <c r="P61" s="8"/>
      <c r="R61" s="8"/>
    </row>
    <row r="62" spans="2:18" x14ac:dyDescent="0.25">
      <c r="B62" s="8"/>
      <c r="E62" s="39">
        <v>1</v>
      </c>
      <c r="F62" s="40" t="str">
        <f>IF(H10-H12-H17*H14&lt;0,"coloque 1","")</f>
        <v>coloque 1</v>
      </c>
      <c r="G62" s="40"/>
      <c r="H62" s="40" t="str">
        <f>IF(H10-H12-H17*H14&lt;0,"       Incremento da nova tabela-&gt;","")</f>
        <v xml:space="preserve">       Incremento da nova tabela-&gt;</v>
      </c>
      <c r="I62" s="40"/>
      <c r="J62" s="40"/>
      <c r="K62" s="40"/>
      <c r="L62" s="40">
        <f>IF(AND(H10-H12-H17*H14&lt;0,E47&gt;0),L47/10,"")</f>
        <v>0.1</v>
      </c>
      <c r="M62" s="40"/>
      <c r="O62" s="8"/>
      <c r="P62" s="8"/>
      <c r="R62" s="8"/>
    </row>
    <row r="63" spans="2:18" x14ac:dyDescent="0.25">
      <c r="B63" s="8"/>
      <c r="G63" s="40"/>
      <c r="H63" s="40"/>
      <c r="I63" s="40"/>
      <c r="J63" s="40"/>
      <c r="K63" s="40"/>
      <c r="L63" s="40"/>
      <c r="M63" s="40"/>
      <c r="O63" s="8"/>
      <c r="P63" s="8"/>
      <c r="R63" s="8"/>
    </row>
    <row r="64" spans="2:18" x14ac:dyDescent="0.25">
      <c r="B64" s="8"/>
      <c r="E64" s="44" t="str">
        <f>IF($E$47&gt;0,"i", "")</f>
        <v>i</v>
      </c>
      <c r="F64" s="44" t="str">
        <f>IF($E$47&gt;0,"f(i)","")</f>
        <v>f(i)</v>
      </c>
      <c r="O64" s="8"/>
      <c r="P64" s="8"/>
      <c r="R64" s="8"/>
    </row>
    <row r="65" spans="2:18" x14ac:dyDescent="0.25">
      <c r="B65" s="8"/>
      <c r="E65" s="44">
        <f>IF(AND($E$47&gt;0,L61&lt;&gt;"",E62&gt;0),L61,"")</f>
        <v>5</v>
      </c>
      <c r="F65" s="44">
        <f>IF(AND(E65&lt;&gt;"",$E$32&gt;0),$H$10-$H$12-$H$14*(1-(1+E65/100)^(-$H$17))/(E65/100),"")</f>
        <v>-1.1353810090117094</v>
      </c>
      <c r="O65" s="8"/>
      <c r="P65" s="8"/>
      <c r="R65" s="8"/>
    </row>
    <row r="66" spans="2:18" x14ac:dyDescent="0.25">
      <c r="B66" s="8"/>
      <c r="E66" s="44">
        <f>IF(E65&lt;&gt;"",E65+0.1,"")</f>
        <v>5.0999999999999996</v>
      </c>
      <c r="F66" s="44">
        <f>IF(AND(E66&lt;&gt;"",F65&lt;&gt;""),$H$10-$H$12-$H$14*(1-(1+E66/100)^(-$H$17))/(E66/100),"")</f>
        <v>-0.89250404071876233</v>
      </c>
      <c r="G66" s="2" t="str">
        <f>IF(AND(F67="",F66&lt;&gt;""),"O valor de i fica entre  ",  "")</f>
        <v/>
      </c>
      <c r="J66" s="2" t="str">
        <f>IF(AND(F67="",F66&lt;&gt;""),E65,  "")</f>
        <v/>
      </c>
      <c r="K66" s="2" t="str">
        <f>IF(AND(F67="",F66&lt;&gt;""),"  e ",  "")</f>
        <v/>
      </c>
      <c r="L66" s="2" t="str">
        <f>IF(AND(F67="",F66&lt;&gt;""),E66,  "")</f>
        <v/>
      </c>
      <c r="O66" s="8"/>
      <c r="P66" s="8"/>
      <c r="R66" s="8"/>
    </row>
    <row r="67" spans="2:18" x14ac:dyDescent="0.25">
      <c r="B67" s="8"/>
      <c r="E67" s="44">
        <f>IF(E66="","",IF(F65*F66&lt;0,"",E66+0.1))</f>
        <v>5.1999999999999993</v>
      </c>
      <c r="F67" s="44">
        <f>IF(AND(E67&lt;&gt;"",$E$32&gt;0),$H$10-$H$12-$H$14*(1-(1+E67/100)^(-$H$17))/(E67/100),"")</f>
        <v>-0.65083049145216876</v>
      </c>
      <c r="G67" s="2" t="str">
        <f>IF(AND(F68="",F67&lt;&gt;""),"O valor de i fica entre  ",  "")</f>
        <v/>
      </c>
      <c r="J67" s="2" t="str">
        <f>IF(AND(F68="",F67&lt;&gt;""),E66,  "")</f>
        <v/>
      </c>
      <c r="K67" s="2" t="str">
        <f>IF(AND(F68="",F67&lt;&gt;""),"  e ",  "")</f>
        <v/>
      </c>
      <c r="L67" s="2" t="str">
        <f>IF(AND(F68="",F67&lt;&gt;""),E67,  "")</f>
        <v/>
      </c>
      <c r="O67" s="8"/>
      <c r="P67" s="8"/>
      <c r="R67" s="8"/>
    </row>
    <row r="68" spans="2:18" x14ac:dyDescent="0.25">
      <c r="B68" s="8"/>
      <c r="E68" s="44">
        <f t="shared" ref="E68:E75" si="11">IF(E67="","",IF(F66*F67&lt;0,"",E67+0.1))</f>
        <v>5.2999999999999989</v>
      </c>
      <c r="F68" s="44">
        <f>IF(AND(E68&lt;&gt;"",$E$32&gt;0),$H$10-$H$12-$H$14*(1-(1+E68/100)^(-$H$17))/(E68/100),"")</f>
        <v>-0.41035275990296327</v>
      </c>
      <c r="G68" s="2" t="str">
        <f t="shared" ref="G68:G75" si="12">IF(AND(F69="",F68&lt;&gt;""),"O valor de i fica entre  ",  "")</f>
        <v/>
      </c>
      <c r="J68" s="2" t="str">
        <f t="shared" ref="J68:J75" si="13">IF(AND(F69="",F68&lt;&gt;""),E67,  "")</f>
        <v/>
      </c>
      <c r="K68" s="2" t="str">
        <f t="shared" ref="K68:K75" si="14">IF(AND(F69="",F68&lt;&gt;""),"  e ",  "")</f>
        <v/>
      </c>
      <c r="L68" s="2" t="str">
        <f t="shared" ref="L68:L75" si="15">IF(AND(F69="",F68&lt;&gt;""),E68,  "")</f>
        <v/>
      </c>
      <c r="O68" s="8"/>
      <c r="P68" s="8"/>
      <c r="R68" s="8"/>
    </row>
    <row r="69" spans="2:18" x14ac:dyDescent="0.25">
      <c r="B69" s="8"/>
      <c r="E69" s="44">
        <f t="shared" si="11"/>
        <v>5.3999999999999986</v>
      </c>
      <c r="F69" s="44">
        <f t="shared" ref="F69:F75" si="16">IF(AND(E69&lt;&gt;"",$E$32&gt;0),$H$10-$H$12-$H$14*(1-(1+E69/100)^(-$H$17))/(E69/100),"")</f>
        <v>-0.17106330184778074</v>
      </c>
      <c r="G69" s="2" t="str">
        <f t="shared" si="12"/>
        <v/>
      </c>
      <c r="J69" s="2" t="str">
        <f t="shared" si="13"/>
        <v/>
      </c>
      <c r="K69" s="2" t="str">
        <f t="shared" si="14"/>
        <v/>
      </c>
      <c r="L69" s="2" t="str">
        <f t="shared" si="15"/>
        <v/>
      </c>
      <c r="O69" s="8"/>
      <c r="P69" s="8"/>
      <c r="R69" s="8"/>
    </row>
    <row r="70" spans="2:18" x14ac:dyDescent="0.25">
      <c r="B70" s="8"/>
      <c r="E70" s="44">
        <f t="shared" si="11"/>
        <v>5.4999999999999982</v>
      </c>
      <c r="F70" s="44">
        <f t="shared" si="16"/>
        <v>6.7045370344487765E-2</v>
      </c>
      <c r="G70" s="2" t="str">
        <f t="shared" si="12"/>
        <v xml:space="preserve">O valor de i fica entre  </v>
      </c>
      <c r="J70" s="2">
        <f t="shared" si="13"/>
        <v>5.3999999999999986</v>
      </c>
      <c r="K70" s="2" t="str">
        <f t="shared" si="14"/>
        <v xml:space="preserve">  e </v>
      </c>
      <c r="L70" s="2">
        <f t="shared" si="15"/>
        <v>5.4999999999999982</v>
      </c>
      <c r="O70" s="8"/>
      <c r="P70" s="8"/>
      <c r="R70" s="8"/>
    </row>
    <row r="71" spans="2:18" x14ac:dyDescent="0.25">
      <c r="B71" s="8"/>
      <c r="E71" s="44" t="str">
        <f t="shared" si="11"/>
        <v/>
      </c>
      <c r="F71" s="44" t="str">
        <f t="shared" si="16"/>
        <v/>
      </c>
      <c r="G71" s="2" t="str">
        <f t="shared" si="12"/>
        <v/>
      </c>
      <c r="J71" s="2" t="str">
        <f t="shared" si="13"/>
        <v/>
      </c>
      <c r="K71" s="2" t="str">
        <f t="shared" si="14"/>
        <v/>
      </c>
      <c r="L71" s="2" t="str">
        <f t="shared" si="15"/>
        <v/>
      </c>
      <c r="O71" s="8"/>
      <c r="P71" s="8"/>
      <c r="R71" s="8"/>
    </row>
    <row r="72" spans="2:18" x14ac:dyDescent="0.25">
      <c r="B72" s="8"/>
      <c r="E72" s="44" t="str">
        <f t="shared" si="11"/>
        <v/>
      </c>
      <c r="F72" s="44" t="str">
        <f t="shared" si="16"/>
        <v/>
      </c>
      <c r="G72" s="2" t="str">
        <f t="shared" si="12"/>
        <v/>
      </c>
      <c r="J72" s="2" t="str">
        <f t="shared" si="13"/>
        <v/>
      </c>
      <c r="K72" s="2" t="str">
        <f t="shared" si="14"/>
        <v/>
      </c>
      <c r="L72" s="2" t="str">
        <f t="shared" si="15"/>
        <v/>
      </c>
      <c r="O72" s="8"/>
      <c r="P72" s="8"/>
      <c r="R72" s="8"/>
    </row>
    <row r="73" spans="2:18" x14ac:dyDescent="0.25">
      <c r="B73" s="8"/>
      <c r="E73" s="44" t="str">
        <f t="shared" si="11"/>
        <v/>
      </c>
      <c r="F73" s="44" t="str">
        <f t="shared" si="16"/>
        <v/>
      </c>
      <c r="G73" s="2" t="str">
        <f t="shared" si="12"/>
        <v/>
      </c>
      <c r="J73" s="2" t="str">
        <f t="shared" si="13"/>
        <v/>
      </c>
      <c r="K73" s="2" t="str">
        <f t="shared" si="14"/>
        <v/>
      </c>
      <c r="L73" s="2" t="str">
        <f t="shared" si="15"/>
        <v/>
      </c>
      <c r="O73" s="8"/>
      <c r="P73" s="8"/>
      <c r="R73" s="8"/>
    </row>
    <row r="74" spans="2:18" x14ac:dyDescent="0.25">
      <c r="B74" s="8"/>
      <c r="E74" s="44" t="str">
        <f t="shared" si="11"/>
        <v/>
      </c>
      <c r="F74" s="44" t="str">
        <f t="shared" si="16"/>
        <v/>
      </c>
      <c r="G74" s="40" t="str">
        <f t="shared" si="12"/>
        <v/>
      </c>
      <c r="H74" s="40"/>
      <c r="I74" s="40"/>
      <c r="J74" s="40" t="str">
        <f t="shared" si="13"/>
        <v/>
      </c>
      <c r="K74" s="40" t="str">
        <f t="shared" si="14"/>
        <v/>
      </c>
      <c r="L74" s="40" t="str">
        <f t="shared" si="15"/>
        <v/>
      </c>
      <c r="O74" s="8"/>
      <c r="P74" s="8"/>
      <c r="R74" s="8"/>
    </row>
    <row r="75" spans="2:18" x14ac:dyDescent="0.25">
      <c r="B75" s="8"/>
      <c r="E75" s="44" t="str">
        <f t="shared" si="11"/>
        <v/>
      </c>
      <c r="F75" s="44" t="str">
        <f t="shared" si="16"/>
        <v/>
      </c>
      <c r="G75" s="40" t="str">
        <f t="shared" si="12"/>
        <v/>
      </c>
      <c r="H75" s="40"/>
      <c r="I75" s="40"/>
      <c r="J75" s="40" t="str">
        <f t="shared" si="13"/>
        <v/>
      </c>
      <c r="K75" s="40" t="str">
        <f t="shared" si="14"/>
        <v/>
      </c>
      <c r="L75" s="40" t="str">
        <f t="shared" si="15"/>
        <v/>
      </c>
      <c r="O75" s="8"/>
      <c r="P75" s="8"/>
      <c r="R75" s="8"/>
    </row>
    <row r="76" spans="2:18" x14ac:dyDescent="0.25">
      <c r="B76" s="8"/>
      <c r="G76" s="40"/>
      <c r="H76" s="40" t="str">
        <f>IF(H10-H12-H17*H14&lt;0,"      Início da nova tabela-&gt;","")</f>
        <v xml:space="preserve">      Início da nova tabela-&gt;</v>
      </c>
      <c r="I76" s="40"/>
      <c r="J76" s="40"/>
      <c r="K76" s="40"/>
      <c r="L76" s="56">
        <f>IF(AND(H10-H12-H17*H14&lt;0,E62&gt;0),SUM(J65:J75),"")</f>
        <v>5.3999999999999986</v>
      </c>
      <c r="O76" s="8"/>
      <c r="P76" s="8"/>
      <c r="R76" s="8"/>
    </row>
    <row r="77" spans="2:18" x14ac:dyDescent="0.25">
      <c r="B77" s="8"/>
      <c r="D77" s="40"/>
      <c r="E77" s="39">
        <v>1</v>
      </c>
      <c r="F77" s="40" t="str">
        <f>IF(H10-H12-H17*H14&lt;0,"coloque 1","")</f>
        <v>coloque 1</v>
      </c>
      <c r="G77" s="40"/>
      <c r="H77" s="40" t="str">
        <f>IF(H10-H12-H17*H14&lt;0,"     Incremento da nova tabela-&gt;","")</f>
        <v xml:space="preserve">     Incremento da nova tabela-&gt;</v>
      </c>
      <c r="I77" s="40"/>
      <c r="J77" s="40"/>
      <c r="K77" s="40"/>
      <c r="L77" s="40">
        <f>IF(H10-H12-H17*H14&lt;0,L62/10,"")</f>
        <v>0.01</v>
      </c>
      <c r="O77" s="8"/>
      <c r="P77" s="8"/>
      <c r="R77" s="8"/>
    </row>
    <row r="78" spans="2:18" x14ac:dyDescent="0.25">
      <c r="B78" s="8"/>
      <c r="G78" s="40"/>
      <c r="H78" s="40"/>
      <c r="I78" s="40"/>
      <c r="J78" s="40"/>
      <c r="K78" s="40"/>
      <c r="L78" s="40"/>
      <c r="O78" s="8"/>
      <c r="P78" s="8"/>
      <c r="R78" s="8"/>
    </row>
    <row r="79" spans="2:18" x14ac:dyDescent="0.25">
      <c r="B79" s="8"/>
      <c r="E79" s="57" t="str">
        <f>IF($E$47&gt;0,"i", "")</f>
        <v>i</v>
      </c>
      <c r="F79" s="57" t="str">
        <f>IF($E$47&gt;0,"f(i)","")</f>
        <v>f(i)</v>
      </c>
      <c r="O79" s="8"/>
      <c r="P79" s="8"/>
      <c r="R79" s="8"/>
    </row>
    <row r="80" spans="2:18" x14ac:dyDescent="0.25">
      <c r="B80" s="8"/>
      <c r="E80" s="44">
        <f>IF(AND($E$47&gt;0,L76&lt;&gt;"",E77&gt;0),L76,"")</f>
        <v>5.3999999999999986</v>
      </c>
      <c r="F80" s="44">
        <f>IF(AND(E80&lt;&gt;"",$E$32&gt;0),$H$10-$H$12-$H$14*(1-(1+E80/100)^(-$H$17))/(E80/100),"")</f>
        <v>-0.17106330184778074</v>
      </c>
      <c r="O80" s="8"/>
      <c r="P80" s="8"/>
      <c r="R80" s="8"/>
    </row>
    <row r="81" spans="2:18" x14ac:dyDescent="0.25">
      <c r="B81" s="8"/>
      <c r="E81" s="44">
        <f>IF(E80&lt;&gt;"",E80+0.01,"")</f>
        <v>5.4099999999999984</v>
      </c>
      <c r="F81" s="44">
        <f>IF(AND(E81&lt;&gt;"",F80&lt;&gt;""),$H$10-$H$12-$H$14*(1-(1+E81/100)^(-$H$17))/(E81/100),"")</f>
        <v>-0.14719942232301264</v>
      </c>
      <c r="G81" s="2" t="str">
        <f>IF(AND(F82="",F81&lt;&gt;""),"O valor de i fica entre  ",  "")</f>
        <v/>
      </c>
      <c r="J81" s="2" t="str">
        <f>IF(AND(F82="",F81&lt;&gt;""),E80,  "")</f>
        <v/>
      </c>
      <c r="K81" s="2" t="str">
        <f>IF(AND(F82="",F81&lt;&gt;""),"  e ",  "")</f>
        <v/>
      </c>
      <c r="L81" s="2" t="str">
        <f>IF(AND(F82="",F81&lt;&gt;""),E81,  "")</f>
        <v/>
      </c>
      <c r="O81" s="8"/>
      <c r="P81" s="8"/>
      <c r="R81" s="8"/>
    </row>
    <row r="82" spans="2:18" x14ac:dyDescent="0.25">
      <c r="B82" s="8"/>
      <c r="E82" s="44">
        <f>IF(E81="","",IF(F80*F81&lt;0,"",E81+0.01))</f>
        <v>5.4199999999999982</v>
      </c>
      <c r="F82" s="44">
        <f>IF(AND(E82&lt;&gt;"",$E$32&gt;0),$H$10-$H$12-$H$14*(1-(1+E82/100)^(-$H$17))/(E82/100),"")</f>
        <v>-0.12334734315402329</v>
      </c>
      <c r="G82" s="2" t="str">
        <f>IF(AND(F83="",F82&lt;&gt;""),"O valor de i fica entre  ",  "")</f>
        <v/>
      </c>
      <c r="J82" s="2" t="str">
        <f>IF(AND(F83="",F82&lt;&gt;""),E81,  "")</f>
        <v/>
      </c>
      <c r="K82" s="2" t="str">
        <f>IF(AND(F83="",F82&lt;&gt;""),"  e ",  "")</f>
        <v/>
      </c>
      <c r="L82" s="2" t="str">
        <f>IF(AND(F83="",F82&lt;&gt;""),E82,  "")</f>
        <v/>
      </c>
      <c r="O82" s="8"/>
      <c r="P82" s="8"/>
      <c r="R82" s="8"/>
    </row>
    <row r="83" spans="2:18" x14ac:dyDescent="0.25">
      <c r="B83" s="8"/>
      <c r="E83" s="44">
        <f>IF(E82="","",IF(F81*F82&lt;0,"",E82+0.01))</f>
        <v>5.4299999999999979</v>
      </c>
      <c r="F83" s="44">
        <f>IF(AND(E83&lt;&gt;"",$E$32&gt;0),$H$10-$H$12-$H$14*(1-(1+E83/100)^(-$H$17))/(E83/100),"")</f>
        <v>-9.9507056889578394E-2</v>
      </c>
      <c r="G83" s="2" t="str">
        <f>IF(AND(F84="",F83&lt;&gt;""),"O valor de i fica entre  ",  "")</f>
        <v/>
      </c>
      <c r="J83" s="2" t="str">
        <f>IF(AND(F84="",F83&lt;&gt;""),E82,  "")</f>
        <v/>
      </c>
      <c r="K83" s="2" t="str">
        <f>IF(AND(F84="",F83&lt;&gt;""),"  e ",  "")</f>
        <v/>
      </c>
      <c r="L83" s="2" t="str">
        <f>IF(AND(F84="",F83&lt;&gt;""),E83,  "")</f>
        <v/>
      </c>
      <c r="O83" s="8"/>
      <c r="P83" s="8"/>
      <c r="R83" s="8"/>
    </row>
    <row r="84" spans="2:18" x14ac:dyDescent="0.25">
      <c r="B84" s="8"/>
      <c r="E84" s="44">
        <f t="shared" ref="E84:E90" si="17">IF(E83="","",IF(F82*F83&lt;0,"",E83+0.01))</f>
        <v>5.4399999999999977</v>
      </c>
      <c r="F84" s="44">
        <f t="shared" ref="F84:F90" si="18">IF(AND(E84&lt;&gt;"",$E$32&gt;0),$H$10-$H$12-$H$14*(1-(1+E84/100)^(-$H$17))/(E84/100),"")</f>
        <v>-7.5678556084270099E-2</v>
      </c>
      <c r="G84" s="2" t="str">
        <f t="shared" ref="G84:G90" si="19">IF(AND(F85="",F84&lt;&gt;""),"O valor de i fica entre  ",  "")</f>
        <v/>
      </c>
      <c r="J84" s="2" t="str">
        <f t="shared" ref="J84:J90" si="20">IF(AND(F85="",F84&lt;&gt;""),E83,  "")</f>
        <v/>
      </c>
      <c r="K84" s="2" t="str">
        <f>IF(AND(F85="",F84&lt;&gt;""),"  e ",  "")</f>
        <v/>
      </c>
      <c r="L84" s="2" t="str">
        <f>IF(AND(F85="",F84&lt;&gt;""),E84,  "")</f>
        <v/>
      </c>
      <c r="O84" s="8"/>
      <c r="P84" s="8"/>
      <c r="R84" s="8"/>
    </row>
    <row r="85" spans="2:18" x14ac:dyDescent="0.25">
      <c r="B85" s="8"/>
      <c r="E85" s="44">
        <f t="shared" si="17"/>
        <v>5.4499999999999975</v>
      </c>
      <c r="F85" s="44">
        <f t="shared" si="18"/>
        <v>-5.1861833298374904E-2</v>
      </c>
      <c r="G85" s="2" t="str">
        <f t="shared" si="19"/>
        <v/>
      </c>
      <c r="J85" s="2" t="str">
        <f t="shared" si="20"/>
        <v/>
      </c>
      <c r="K85" s="2" t="str">
        <f t="shared" ref="K85:K90" si="21">IF(AND(F86="",F85&lt;&gt;""),"  e ",  "")</f>
        <v/>
      </c>
      <c r="L85" s="2" t="str">
        <f t="shared" ref="L85:L90" si="22">IF(AND(F86="",F85&lt;&gt;""),E85,  "")</f>
        <v/>
      </c>
      <c r="O85" s="8"/>
      <c r="P85" s="8"/>
      <c r="R85" s="8"/>
    </row>
    <row r="86" spans="2:18" x14ac:dyDescent="0.25">
      <c r="B86" s="8"/>
      <c r="E86" s="44">
        <f t="shared" si="17"/>
        <v>5.4599999999999973</v>
      </c>
      <c r="F86" s="44">
        <f t="shared" si="18"/>
        <v>-2.8056881097597852E-2</v>
      </c>
      <c r="G86" s="2" t="str">
        <f t="shared" si="19"/>
        <v/>
      </c>
      <c r="J86" s="2" t="str">
        <f t="shared" si="20"/>
        <v/>
      </c>
      <c r="K86" s="2" t="str">
        <f t="shared" si="21"/>
        <v/>
      </c>
      <c r="L86" s="2" t="str">
        <f t="shared" si="22"/>
        <v/>
      </c>
      <c r="O86" s="8"/>
      <c r="P86" s="8"/>
      <c r="R86" s="8"/>
    </row>
    <row r="87" spans="2:18" x14ac:dyDescent="0.25">
      <c r="B87" s="8"/>
      <c r="E87" s="44">
        <f t="shared" si="17"/>
        <v>5.4699999999999971</v>
      </c>
      <c r="F87" s="44">
        <f t="shared" si="18"/>
        <v>-4.2636920532288514E-3</v>
      </c>
      <c r="G87" s="2" t="str">
        <f t="shared" si="19"/>
        <v/>
      </c>
      <c r="J87" s="2" t="str">
        <f t="shared" si="20"/>
        <v/>
      </c>
      <c r="K87" s="2" t="str">
        <f t="shared" si="21"/>
        <v/>
      </c>
      <c r="L87" s="2" t="str">
        <f t="shared" si="22"/>
        <v/>
      </c>
      <c r="O87" s="8"/>
      <c r="P87" s="8"/>
      <c r="R87" s="8"/>
    </row>
    <row r="88" spans="2:18" x14ac:dyDescent="0.25">
      <c r="B88" s="8"/>
      <c r="E88" s="44">
        <f t="shared" si="17"/>
        <v>5.4799999999999969</v>
      </c>
      <c r="F88" s="44">
        <f t="shared" si="18"/>
        <v>1.9517741257828902E-2</v>
      </c>
      <c r="G88" s="2" t="str">
        <f t="shared" si="19"/>
        <v xml:space="preserve">O valor de i fica entre  </v>
      </c>
      <c r="J88" s="2">
        <f t="shared" si="20"/>
        <v>5.4699999999999971</v>
      </c>
      <c r="K88" s="2" t="str">
        <f t="shared" si="21"/>
        <v xml:space="preserve">  e </v>
      </c>
      <c r="L88" s="2">
        <f t="shared" si="22"/>
        <v>5.4799999999999969</v>
      </c>
      <c r="O88" s="8"/>
      <c r="P88" s="8"/>
      <c r="R88" s="8"/>
    </row>
    <row r="89" spans="2:18" x14ac:dyDescent="0.25">
      <c r="B89" s="8"/>
      <c r="E89" s="44" t="str">
        <f t="shared" si="17"/>
        <v/>
      </c>
      <c r="F89" s="44" t="str">
        <f t="shared" si="18"/>
        <v/>
      </c>
      <c r="G89" s="2" t="str">
        <f t="shared" si="19"/>
        <v/>
      </c>
      <c r="J89" s="2" t="str">
        <f t="shared" si="20"/>
        <v/>
      </c>
      <c r="K89" s="2" t="str">
        <f t="shared" si="21"/>
        <v/>
      </c>
      <c r="L89" s="2" t="str">
        <f t="shared" si="22"/>
        <v/>
      </c>
      <c r="O89" s="8"/>
      <c r="P89" s="8"/>
      <c r="R89" s="8"/>
    </row>
    <row r="90" spans="2:18" x14ac:dyDescent="0.25">
      <c r="B90" s="8"/>
      <c r="E90" s="44" t="str">
        <f t="shared" si="17"/>
        <v/>
      </c>
      <c r="F90" s="44" t="str">
        <f t="shared" si="18"/>
        <v/>
      </c>
      <c r="G90" s="40" t="str">
        <f t="shared" si="19"/>
        <v/>
      </c>
      <c r="H90" s="40"/>
      <c r="I90" s="40"/>
      <c r="J90" s="40" t="str">
        <f t="shared" si="20"/>
        <v/>
      </c>
      <c r="K90" s="40" t="str">
        <f t="shared" si="21"/>
        <v/>
      </c>
      <c r="L90" s="58" t="str">
        <f t="shared" si="22"/>
        <v/>
      </c>
      <c r="O90" s="8"/>
      <c r="P90" s="8"/>
      <c r="R90" s="8"/>
    </row>
    <row r="91" spans="2:18" x14ac:dyDescent="0.25">
      <c r="B91" s="8"/>
      <c r="E91" s="40"/>
      <c r="F91" s="40"/>
      <c r="G91" s="40"/>
      <c r="H91" s="40" t="str">
        <f>IF(AND(H10-H12-H17*H14&lt;0,E92&gt;0),"      Início da nova tabela-&gt;","")</f>
        <v xml:space="preserve">      Início da nova tabela-&gt;</v>
      </c>
      <c r="I91" s="40"/>
      <c r="J91" s="40"/>
      <c r="K91" s="40"/>
      <c r="L91" s="40">
        <f>IF(AND(H10-H12-H17*H14&lt;0,E92&gt;0),SUM(J81:J90),"")</f>
        <v>5.4699999999999971</v>
      </c>
      <c r="M91" s="40"/>
      <c r="O91" s="8"/>
      <c r="P91" s="8"/>
      <c r="R91" s="8"/>
    </row>
    <row r="92" spans="2:18" x14ac:dyDescent="0.25">
      <c r="B92" s="8"/>
      <c r="E92" s="39">
        <v>1</v>
      </c>
      <c r="F92" s="40" t="str">
        <f>IF(H10-H12-H17*H14&lt;0,"&lt;- Coloque 1 ","")</f>
        <v xml:space="preserve">&lt;- Coloque 1 </v>
      </c>
      <c r="G92" s="40"/>
      <c r="H92" s="40" t="str">
        <f>IF(AND(H10-H12-H17*H14&lt;0,E92&gt;0),"      Incremento da nova tabela-&gt;","")</f>
        <v xml:space="preserve">      Incremento da nova tabela-&gt;</v>
      </c>
      <c r="I92" s="40"/>
      <c r="J92" s="40"/>
      <c r="K92" s="40"/>
      <c r="L92" s="40">
        <f>IF(E92&gt;0,L77/10,"")</f>
        <v>1E-3</v>
      </c>
      <c r="M92" s="40"/>
      <c r="O92" s="8"/>
      <c r="P92" s="8"/>
      <c r="R92" s="8"/>
    </row>
    <row r="93" spans="2:18" x14ac:dyDescent="0.25">
      <c r="B93" s="8"/>
      <c r="O93" s="8"/>
      <c r="P93" s="8"/>
      <c r="R93" s="8"/>
    </row>
    <row r="94" spans="2:18" x14ac:dyDescent="0.25">
      <c r="B94" s="8"/>
      <c r="E94" s="57" t="str">
        <f>IF($E$47&gt;0,"i", "")</f>
        <v>i</v>
      </c>
      <c r="F94" s="57" t="str">
        <f>IF($E$47&gt;0,"f(i)","")</f>
        <v>f(i)</v>
      </c>
      <c r="O94" s="8"/>
      <c r="P94" s="8"/>
      <c r="R94" s="8"/>
    </row>
    <row r="95" spans="2:18" x14ac:dyDescent="0.25">
      <c r="B95" s="8"/>
      <c r="E95" s="44">
        <f>IF(AND($E$47&gt;0,L91&lt;&gt;"",E92&gt;0),L91,"")</f>
        <v>5.4699999999999971</v>
      </c>
      <c r="F95" s="44">
        <f>IF(AND(E95&lt;&gt;"",$E$32&gt;0),$H$10-$H$12-$H$14*(1-(1+E95/100)^(-$H$17))/(E95/100),"")</f>
        <v>-4.2636920532288514E-3</v>
      </c>
      <c r="O95" s="8"/>
      <c r="P95" s="8"/>
      <c r="R95" s="8"/>
    </row>
    <row r="96" spans="2:18" x14ac:dyDescent="0.25">
      <c r="B96" s="8"/>
      <c r="E96" s="44">
        <f>IF(E95&lt;&gt;"",E95+0.001,"")</f>
        <v>5.4709999999999974</v>
      </c>
      <c r="F96" s="44">
        <f>IF(AND(E96&lt;&gt;"",F95&lt;&gt;""),$H$10-$H$12-$H$14*(1-(1+E96/100)^(-$H$17))/(E96/100),"")</f>
        <v>-1.8850198365498727E-3</v>
      </c>
      <c r="G96" s="2" t="str">
        <f>IF(AND(F97="",F96&lt;&gt;""),"O valor de i fica entre  ",  "")</f>
        <v/>
      </c>
      <c r="J96" s="2" t="str">
        <f>IF(AND(F97="",F96&lt;&gt;""),E95,  "")</f>
        <v/>
      </c>
      <c r="K96" s="2" t="str">
        <f t="shared" ref="K96:K105" si="23">IF(AND(F97="",F96&lt;&gt;""),"  e ",  "")</f>
        <v/>
      </c>
      <c r="L96" s="2" t="str">
        <f t="shared" ref="L96:L105" si="24">IF(AND(F97="",F96&lt;&gt;""),E96,  "")</f>
        <v/>
      </c>
      <c r="O96" s="8"/>
      <c r="P96" s="8"/>
      <c r="R96" s="8"/>
    </row>
    <row r="97" spans="1:58" x14ac:dyDescent="0.25">
      <c r="B97" s="8"/>
      <c r="E97" s="44">
        <f>IF(E96="","",IF(F95*F96&lt;0,"",E96+0.001))</f>
        <v>5.4719999999999978</v>
      </c>
      <c r="F97" s="44">
        <f>IF(AND(E97&lt;&gt;"",$E$32&gt;0),$H$10-$H$12-$H$14*(1-(1+E97/100)^(-$H$17))/(E97/100),"")</f>
        <v>4.9353483039737966E-4</v>
      </c>
      <c r="G97" s="2" t="str">
        <f>IF(AND(F98="",F97&lt;&gt;""),"O valor de i fica entre  ",  "")</f>
        <v xml:space="preserve">O valor de i fica entre  </v>
      </c>
      <c r="J97" s="2">
        <f>IF(AND(F98="",F97&lt;&gt;""),E96,  "")</f>
        <v>5.4709999999999974</v>
      </c>
      <c r="K97" s="2" t="str">
        <f t="shared" si="23"/>
        <v xml:space="preserve">  e </v>
      </c>
      <c r="L97" s="2">
        <f t="shared" si="24"/>
        <v>5.4719999999999978</v>
      </c>
      <c r="M97" s="59" t="s">
        <v>12</v>
      </c>
      <c r="N97" s="60"/>
      <c r="O97" s="60"/>
      <c r="P97" s="8"/>
      <c r="R97" s="8"/>
    </row>
    <row r="98" spans="1:58" x14ac:dyDescent="0.25">
      <c r="B98" s="8"/>
      <c r="E98" s="44" t="str">
        <f t="shared" ref="E98:E105" si="25">IF(E97="","",IF(F96*F97&lt;0,"",E97+0.001))</f>
        <v/>
      </c>
      <c r="F98" s="44" t="str">
        <f t="shared" ref="F98:F103" si="26">IF(AND(E98&lt;&gt;"",$E$32&gt;0),$H$10-$H$12-$H$14*(1-(1+E98/100)^(-$H$17))/(E98/100),"")</f>
        <v/>
      </c>
      <c r="G98" s="2" t="str">
        <f>IF(AND(F99="",F98&lt;&gt;""),"O valor de i fica entre  ",  "")</f>
        <v/>
      </c>
      <c r="J98" s="2" t="str">
        <f>IF(AND(F99="",F98&lt;&gt;""),E97,  "")</f>
        <v/>
      </c>
      <c r="K98" s="2" t="str">
        <f t="shared" si="23"/>
        <v/>
      </c>
      <c r="L98" s="2" t="str">
        <f t="shared" si="24"/>
        <v/>
      </c>
      <c r="M98" s="61">
        <f>IF(AND(H10-H12-H17*H14&lt;0,E92&gt;0),TRUNC(100*(SUM(J95:J105)+0.004))/100,"?")</f>
        <v>5.47</v>
      </c>
      <c r="N98" s="62" t="s">
        <v>13</v>
      </c>
      <c r="O98" s="62"/>
      <c r="P98" s="8"/>
      <c r="R98" s="8"/>
    </row>
    <row r="99" spans="1:58" x14ac:dyDescent="0.25">
      <c r="B99" s="8"/>
      <c r="E99" s="44" t="str">
        <f t="shared" si="25"/>
        <v/>
      </c>
      <c r="F99" s="44" t="str">
        <f t="shared" si="26"/>
        <v/>
      </c>
      <c r="G99" s="2" t="str">
        <f t="shared" ref="G99:G105" si="27">IF(AND(F100="",F99&lt;&gt;""),"O valor de i fica entre  ",  "")</f>
        <v/>
      </c>
      <c r="J99" s="2" t="str">
        <f t="shared" ref="J99:J105" si="28">IF(AND(F100="",F99&lt;&gt;""),E98,  "")</f>
        <v/>
      </c>
      <c r="K99" s="2" t="str">
        <f t="shared" si="23"/>
        <v/>
      </c>
      <c r="L99" s="2" t="str">
        <f t="shared" si="24"/>
        <v/>
      </c>
      <c r="O99" s="8"/>
      <c r="P99" s="8"/>
      <c r="R99" s="8"/>
    </row>
    <row r="100" spans="1:58" x14ac:dyDescent="0.25">
      <c r="B100" s="8"/>
      <c r="E100" s="44" t="str">
        <f t="shared" si="25"/>
        <v/>
      </c>
      <c r="F100" s="44" t="str">
        <f t="shared" si="26"/>
        <v/>
      </c>
      <c r="G100" s="2" t="str">
        <f t="shared" si="27"/>
        <v/>
      </c>
      <c r="J100" s="2" t="str">
        <f t="shared" si="28"/>
        <v/>
      </c>
      <c r="K100" s="2" t="str">
        <f t="shared" si="23"/>
        <v/>
      </c>
      <c r="L100" s="2" t="str">
        <f t="shared" si="24"/>
        <v/>
      </c>
      <c r="O100" s="8"/>
      <c r="P100" s="8"/>
      <c r="R100" s="8"/>
    </row>
    <row r="101" spans="1:58" x14ac:dyDescent="0.25">
      <c r="B101" s="8"/>
      <c r="E101" s="44" t="str">
        <f t="shared" si="25"/>
        <v/>
      </c>
      <c r="F101" s="44" t="str">
        <f t="shared" si="26"/>
        <v/>
      </c>
      <c r="G101" s="2" t="str">
        <f t="shared" si="27"/>
        <v/>
      </c>
      <c r="J101" s="2" t="str">
        <f t="shared" si="28"/>
        <v/>
      </c>
      <c r="K101" s="2" t="str">
        <f t="shared" si="23"/>
        <v/>
      </c>
      <c r="L101" s="2" t="str">
        <f t="shared" si="24"/>
        <v/>
      </c>
      <c r="O101" s="8"/>
      <c r="P101" s="8"/>
      <c r="R101" s="8"/>
    </row>
    <row r="102" spans="1:58" x14ac:dyDescent="0.25">
      <c r="B102" s="8"/>
      <c r="E102" s="44" t="str">
        <f t="shared" si="25"/>
        <v/>
      </c>
      <c r="F102" s="44" t="str">
        <f t="shared" si="26"/>
        <v/>
      </c>
      <c r="G102" s="2" t="str">
        <f t="shared" si="27"/>
        <v/>
      </c>
      <c r="J102" s="2" t="str">
        <f t="shared" si="28"/>
        <v/>
      </c>
      <c r="K102" s="2" t="str">
        <f t="shared" si="23"/>
        <v/>
      </c>
      <c r="L102" s="2" t="str">
        <f t="shared" si="24"/>
        <v/>
      </c>
      <c r="O102" s="8"/>
      <c r="P102" s="8"/>
      <c r="R102" s="8"/>
    </row>
    <row r="103" spans="1:58" x14ac:dyDescent="0.25">
      <c r="B103" s="8"/>
      <c r="E103" s="44" t="str">
        <f t="shared" si="25"/>
        <v/>
      </c>
      <c r="F103" s="44" t="str">
        <f t="shared" si="26"/>
        <v/>
      </c>
      <c r="G103" s="2" t="str">
        <f t="shared" si="27"/>
        <v/>
      </c>
      <c r="J103" s="2" t="str">
        <f t="shared" si="28"/>
        <v/>
      </c>
      <c r="K103" s="2" t="str">
        <f t="shared" si="23"/>
        <v/>
      </c>
      <c r="L103" s="2" t="str">
        <f t="shared" si="24"/>
        <v/>
      </c>
      <c r="O103" s="8"/>
      <c r="P103" s="8"/>
      <c r="R103" s="8"/>
    </row>
    <row r="104" spans="1:58" x14ac:dyDescent="0.25">
      <c r="B104" s="8"/>
      <c r="E104" s="44" t="str">
        <f t="shared" si="25"/>
        <v/>
      </c>
      <c r="F104" s="44" t="str">
        <f>IF(AND(E104&lt;&gt;"",$E$32&gt;0),$H$10-$H$12-$H$14*(1-(1+E104/100)^(-$H$17))/(E104/100),"")</f>
        <v/>
      </c>
      <c r="G104" s="40" t="str">
        <f t="shared" si="27"/>
        <v/>
      </c>
      <c r="H104" s="40"/>
      <c r="I104" s="40"/>
      <c r="J104" s="40" t="str">
        <f t="shared" si="28"/>
        <v/>
      </c>
      <c r="K104" s="40" t="str">
        <f t="shared" si="23"/>
        <v/>
      </c>
      <c r="L104" s="40" t="str">
        <f t="shared" si="24"/>
        <v/>
      </c>
      <c r="O104" s="8"/>
      <c r="P104" s="8"/>
      <c r="R104" s="8"/>
    </row>
    <row r="105" spans="1:58" x14ac:dyDescent="0.25">
      <c r="B105" s="8"/>
      <c r="E105" s="44" t="str">
        <f t="shared" si="25"/>
        <v/>
      </c>
      <c r="F105" s="44" t="str">
        <f>IF(AND(E105&lt;&gt;"",$E$32&gt;0),$H$10-$H$12-$H$14*(1-(1+E105/100)^(-$H$17))/(E105/100),"")</f>
        <v/>
      </c>
      <c r="G105" s="2" t="str">
        <f t="shared" si="27"/>
        <v/>
      </c>
      <c r="H105" s="32"/>
      <c r="J105" s="2" t="str">
        <f t="shared" si="28"/>
        <v/>
      </c>
      <c r="K105" s="2" t="str">
        <f t="shared" si="23"/>
        <v/>
      </c>
      <c r="L105" s="2" t="str">
        <f t="shared" si="24"/>
        <v/>
      </c>
      <c r="O105" s="8"/>
      <c r="P105" s="8"/>
      <c r="R105" s="8"/>
    </row>
    <row r="106" spans="1:58" ht="15" customHeight="1" thickBot="1" x14ac:dyDescent="0.3">
      <c r="B106" s="8"/>
      <c r="O106" s="8"/>
      <c r="P106" s="8"/>
      <c r="R106" s="8"/>
    </row>
    <row r="107" spans="1:58" s="9" customFormat="1" ht="12" customHeight="1" thickBot="1" x14ac:dyDescent="0.3">
      <c r="A107" s="66"/>
      <c r="B107" s="8"/>
      <c r="C107" s="66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8"/>
      <c r="Q107" s="68"/>
      <c r="R107" s="8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7"/>
      <c r="BF107" s="7"/>
    </row>
    <row r="108" spans="1:58" ht="12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58" x14ac:dyDescent="0.25"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6"/>
      <c r="P109" s="66"/>
    </row>
    <row r="110" spans="1:58" x14ac:dyDescent="0.25"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6"/>
      <c r="P110" s="66"/>
    </row>
    <row r="111" spans="1:58" x14ac:dyDescent="0.25"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6"/>
      <c r="P111" s="66"/>
    </row>
    <row r="112" spans="1:58" x14ac:dyDescent="0.25"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6"/>
      <c r="P112" s="66"/>
    </row>
    <row r="113" spans="4:16" x14ac:dyDescent="0.25"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6"/>
      <c r="P113" s="66"/>
    </row>
    <row r="114" spans="4:16" x14ac:dyDescent="0.25"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6"/>
      <c r="P114" s="66"/>
    </row>
    <row r="115" spans="4:16" x14ac:dyDescent="0.25"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6"/>
      <c r="P115" s="66"/>
    </row>
    <row r="116" spans="4:16" x14ac:dyDescent="0.25"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6"/>
      <c r="P116" s="66"/>
    </row>
    <row r="117" spans="4:16" x14ac:dyDescent="0.25"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6"/>
      <c r="P117" s="66"/>
    </row>
    <row r="118" spans="4:16" x14ac:dyDescent="0.25"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6"/>
      <c r="P118" s="66"/>
    </row>
    <row r="119" spans="4:16" x14ac:dyDescent="0.25"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6"/>
      <c r="P119" s="66"/>
    </row>
    <row r="120" spans="4:16" x14ac:dyDescent="0.25"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6"/>
      <c r="P120" s="66"/>
    </row>
    <row r="121" spans="4:16" x14ac:dyDescent="0.25"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6"/>
      <c r="P121" s="66"/>
    </row>
    <row r="122" spans="4:16" x14ac:dyDescent="0.25"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6"/>
      <c r="P122" s="66"/>
    </row>
    <row r="123" spans="4:16" x14ac:dyDescent="0.25"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6"/>
      <c r="P123" s="66"/>
    </row>
    <row r="124" spans="4:16" x14ac:dyDescent="0.25"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6"/>
      <c r="P124" s="66"/>
    </row>
    <row r="125" spans="4:16" x14ac:dyDescent="0.25"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6"/>
      <c r="P125" s="66"/>
    </row>
    <row r="126" spans="4:16" x14ac:dyDescent="0.25"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6"/>
      <c r="P126" s="66"/>
    </row>
    <row r="127" spans="4:16" x14ac:dyDescent="0.25"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6"/>
      <c r="P127" s="66"/>
    </row>
    <row r="128" spans="4:16" x14ac:dyDescent="0.25"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6"/>
      <c r="P128" s="66"/>
    </row>
    <row r="129" spans="4:16" x14ac:dyDescent="0.25"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6"/>
      <c r="P129" s="66"/>
    </row>
    <row r="130" spans="4:16" x14ac:dyDescent="0.25"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6"/>
      <c r="P130" s="66"/>
    </row>
    <row r="131" spans="4:16" x14ac:dyDescent="0.25"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6"/>
      <c r="P131" s="66"/>
    </row>
    <row r="132" spans="4:16" x14ac:dyDescent="0.25"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6"/>
      <c r="P132" s="66"/>
    </row>
    <row r="133" spans="4:16" x14ac:dyDescent="0.25"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6"/>
      <c r="P133" s="66"/>
    </row>
    <row r="134" spans="4:16" x14ac:dyDescent="0.25"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6"/>
      <c r="P134" s="66"/>
    </row>
    <row r="135" spans="4:16" x14ac:dyDescent="0.25"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6"/>
      <c r="P135" s="66"/>
    </row>
    <row r="136" spans="4:16" x14ac:dyDescent="0.25"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6"/>
      <c r="P136" s="66"/>
    </row>
    <row r="137" spans="4:16" x14ac:dyDescent="0.25"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6"/>
      <c r="P137" s="66"/>
    </row>
    <row r="138" spans="4:16" x14ac:dyDescent="0.25"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6"/>
      <c r="P138" s="66"/>
    </row>
    <row r="139" spans="4:16" x14ac:dyDescent="0.25"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6"/>
      <c r="P139" s="66"/>
    </row>
    <row r="140" spans="4:16" x14ac:dyDescent="0.25"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6"/>
      <c r="P140" s="66"/>
    </row>
    <row r="141" spans="4:16" x14ac:dyDescent="0.25"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6"/>
      <c r="P141" s="66"/>
    </row>
    <row r="142" spans="4:16" x14ac:dyDescent="0.25"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6"/>
      <c r="P142" s="66"/>
    </row>
    <row r="143" spans="4:16" x14ac:dyDescent="0.25"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6"/>
      <c r="P143" s="66"/>
    </row>
    <row r="144" spans="4:16" x14ac:dyDescent="0.25"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6"/>
      <c r="P144" s="66"/>
    </row>
    <row r="145" spans="4:16" x14ac:dyDescent="0.25"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6"/>
      <c r="P145" s="66"/>
    </row>
    <row r="146" spans="4:16" x14ac:dyDescent="0.25"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6"/>
      <c r="P146" s="66"/>
    </row>
    <row r="147" spans="4:16" x14ac:dyDescent="0.25"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6"/>
      <c r="P147" s="66"/>
    </row>
    <row r="148" spans="4:16" x14ac:dyDescent="0.25"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6"/>
      <c r="P148" s="66"/>
    </row>
    <row r="149" spans="4:16" x14ac:dyDescent="0.25"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6"/>
      <c r="P149" s="66"/>
    </row>
    <row r="150" spans="4:16" x14ac:dyDescent="0.25"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6"/>
      <c r="P150" s="66"/>
    </row>
    <row r="151" spans="4:16" x14ac:dyDescent="0.25"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6"/>
      <c r="P151" s="66"/>
    </row>
    <row r="152" spans="4:16" x14ac:dyDescent="0.25"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6"/>
      <c r="P152" s="66"/>
    </row>
    <row r="153" spans="4:16" x14ac:dyDescent="0.25"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6"/>
      <c r="P153" s="66"/>
    </row>
    <row r="154" spans="4:16" x14ac:dyDescent="0.25"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6"/>
      <c r="P154" s="66"/>
    </row>
    <row r="155" spans="4:16" x14ac:dyDescent="0.25"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6"/>
      <c r="P155" s="66"/>
    </row>
    <row r="156" spans="4:16" x14ac:dyDescent="0.25"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6"/>
      <c r="P156" s="66"/>
    </row>
    <row r="157" spans="4:16" x14ac:dyDescent="0.25"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6"/>
      <c r="P157" s="66"/>
    </row>
    <row r="158" spans="4:16" x14ac:dyDescent="0.25"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6"/>
      <c r="P158" s="66"/>
    </row>
    <row r="159" spans="4:16" x14ac:dyDescent="0.25"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6"/>
      <c r="P159" s="66"/>
    </row>
    <row r="160" spans="4:16" x14ac:dyDescent="0.25"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6"/>
      <c r="P160" s="66"/>
    </row>
    <row r="161" spans="4:16" x14ac:dyDescent="0.25"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6"/>
      <c r="P161" s="66"/>
    </row>
    <row r="162" spans="4:16" x14ac:dyDescent="0.25"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6"/>
      <c r="P162" s="66"/>
    </row>
    <row r="163" spans="4:16" x14ac:dyDescent="0.25"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6"/>
      <c r="P163" s="66"/>
    </row>
    <row r="164" spans="4:16" x14ac:dyDescent="0.25"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6"/>
      <c r="P164" s="66"/>
    </row>
    <row r="165" spans="4:16" x14ac:dyDescent="0.25"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6"/>
      <c r="P165" s="66"/>
    </row>
    <row r="166" spans="4:16" x14ac:dyDescent="0.25"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6"/>
      <c r="P166" s="66"/>
    </row>
    <row r="167" spans="4:16" x14ac:dyDescent="0.25"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6"/>
      <c r="P167" s="66"/>
    </row>
    <row r="168" spans="4:16" x14ac:dyDescent="0.25"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6"/>
      <c r="P168" s="66"/>
    </row>
    <row r="169" spans="4:16" x14ac:dyDescent="0.25"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6"/>
      <c r="P169" s="66"/>
    </row>
    <row r="170" spans="4:16" x14ac:dyDescent="0.25"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6"/>
      <c r="P170" s="66"/>
    </row>
    <row r="171" spans="4:16" x14ac:dyDescent="0.25"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6"/>
      <c r="P171" s="66"/>
    </row>
    <row r="172" spans="4:16" x14ac:dyDescent="0.25"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6"/>
      <c r="P172" s="66"/>
    </row>
    <row r="173" spans="4:16" x14ac:dyDescent="0.25"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6"/>
      <c r="P173" s="66"/>
    </row>
    <row r="174" spans="4:16" x14ac:dyDescent="0.25"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6"/>
      <c r="P174" s="66"/>
    </row>
    <row r="175" spans="4:16" x14ac:dyDescent="0.25"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6"/>
      <c r="P175" s="66"/>
    </row>
    <row r="176" spans="4:16" x14ac:dyDescent="0.25"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6"/>
      <c r="P176" s="66"/>
    </row>
    <row r="177" spans="4:16" x14ac:dyDescent="0.25"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6"/>
      <c r="P177" s="66"/>
    </row>
    <row r="178" spans="4:16" x14ac:dyDescent="0.25"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6"/>
      <c r="P178" s="66"/>
    </row>
    <row r="179" spans="4:16" x14ac:dyDescent="0.25"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6"/>
      <c r="P179" s="66"/>
    </row>
    <row r="180" spans="4:16" x14ac:dyDescent="0.25"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6"/>
      <c r="P180" s="66"/>
    </row>
    <row r="181" spans="4:16" x14ac:dyDescent="0.25"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6"/>
      <c r="P181" s="66"/>
    </row>
    <row r="182" spans="4:16" x14ac:dyDescent="0.25"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6"/>
      <c r="P182" s="66"/>
    </row>
    <row r="183" spans="4:16" x14ac:dyDescent="0.25"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6"/>
      <c r="P183" s="66"/>
    </row>
    <row r="184" spans="4:16" x14ac:dyDescent="0.25"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6"/>
      <c r="P184" s="66"/>
    </row>
    <row r="185" spans="4:16" x14ac:dyDescent="0.25"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6"/>
      <c r="P185" s="66"/>
    </row>
    <row r="186" spans="4:16" x14ac:dyDescent="0.25"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6"/>
      <c r="P186" s="66"/>
    </row>
    <row r="187" spans="4:16" x14ac:dyDescent="0.25"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6"/>
      <c r="P187" s="66"/>
    </row>
    <row r="188" spans="4:16" x14ac:dyDescent="0.25"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6"/>
      <c r="P188" s="66"/>
    </row>
    <row r="189" spans="4:16" x14ac:dyDescent="0.25"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6"/>
      <c r="P189" s="66"/>
    </row>
    <row r="190" spans="4:16" x14ac:dyDescent="0.25"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6"/>
      <c r="P190" s="66"/>
    </row>
    <row r="191" spans="4:16" x14ac:dyDescent="0.25"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6"/>
      <c r="P191" s="66"/>
    </row>
    <row r="192" spans="4:16" x14ac:dyDescent="0.25"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6"/>
      <c r="P192" s="66"/>
    </row>
    <row r="193" spans="4:16" x14ac:dyDescent="0.25"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6"/>
      <c r="P193" s="66"/>
    </row>
    <row r="194" spans="4:16" x14ac:dyDescent="0.25"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6"/>
      <c r="P194" s="66"/>
    </row>
    <row r="195" spans="4:16" x14ac:dyDescent="0.25"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6"/>
      <c r="P195" s="66"/>
    </row>
    <row r="196" spans="4:16" x14ac:dyDescent="0.25"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6"/>
      <c r="P196" s="66"/>
    </row>
    <row r="197" spans="4:16" x14ac:dyDescent="0.25"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6"/>
      <c r="P197" s="66"/>
    </row>
    <row r="198" spans="4:16" x14ac:dyDescent="0.25"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6"/>
      <c r="P198" s="66"/>
    </row>
    <row r="199" spans="4:16" x14ac:dyDescent="0.25"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6"/>
      <c r="P199" s="66"/>
    </row>
    <row r="200" spans="4:16" x14ac:dyDescent="0.25"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6"/>
      <c r="P200" s="66"/>
    </row>
    <row r="201" spans="4:16" x14ac:dyDescent="0.25"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6"/>
      <c r="P201" s="66"/>
    </row>
    <row r="202" spans="4:16" x14ac:dyDescent="0.25"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6"/>
      <c r="P202" s="66"/>
    </row>
    <row r="203" spans="4:16" x14ac:dyDescent="0.25"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6"/>
      <c r="P203" s="66"/>
    </row>
    <row r="204" spans="4:16" x14ac:dyDescent="0.25"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6"/>
      <c r="P204" s="66"/>
    </row>
    <row r="205" spans="4:16" x14ac:dyDescent="0.25"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6"/>
      <c r="P205" s="66"/>
    </row>
    <row r="206" spans="4:16" x14ac:dyDescent="0.25"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6"/>
      <c r="P206" s="66"/>
    </row>
    <row r="207" spans="4:16" x14ac:dyDescent="0.25"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6"/>
      <c r="P207" s="66"/>
    </row>
    <row r="208" spans="4:16" x14ac:dyDescent="0.25"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6"/>
      <c r="P208" s="66"/>
    </row>
    <row r="209" spans="4:16" x14ac:dyDescent="0.25"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6"/>
      <c r="P209" s="66"/>
    </row>
    <row r="210" spans="4:16" x14ac:dyDescent="0.25"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6"/>
      <c r="P210" s="66"/>
    </row>
    <row r="211" spans="4:16" x14ac:dyDescent="0.25"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6"/>
      <c r="P211" s="66"/>
    </row>
    <row r="212" spans="4:16" x14ac:dyDescent="0.25"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6"/>
      <c r="P212" s="66"/>
    </row>
    <row r="213" spans="4:16" x14ac:dyDescent="0.25"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6"/>
      <c r="P213" s="66"/>
    </row>
    <row r="214" spans="4:16" x14ac:dyDescent="0.25"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6"/>
      <c r="P214" s="66"/>
    </row>
    <row r="215" spans="4:16" x14ac:dyDescent="0.25"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6"/>
      <c r="P215" s="66"/>
    </row>
    <row r="216" spans="4:16" x14ac:dyDescent="0.25"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6"/>
      <c r="P216" s="66"/>
    </row>
    <row r="217" spans="4:16" x14ac:dyDescent="0.25"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6"/>
      <c r="P217" s="66"/>
    </row>
    <row r="218" spans="4:16" x14ac:dyDescent="0.25"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6"/>
      <c r="P218" s="66"/>
    </row>
    <row r="219" spans="4:16" x14ac:dyDescent="0.25"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6"/>
      <c r="P219" s="66"/>
    </row>
    <row r="220" spans="4:16" x14ac:dyDescent="0.25"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6"/>
      <c r="P220" s="66"/>
    </row>
    <row r="221" spans="4:16" x14ac:dyDescent="0.25"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6"/>
      <c r="P221" s="66"/>
    </row>
    <row r="222" spans="4:16" x14ac:dyDescent="0.25"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6"/>
      <c r="P222" s="66"/>
    </row>
    <row r="223" spans="4:16" x14ac:dyDescent="0.25">
      <c r="O223" s="8"/>
      <c r="P223" s="8"/>
    </row>
    <row r="224" spans="4:16" x14ac:dyDescent="0.25">
      <c r="O224" s="8"/>
      <c r="P224" s="8"/>
    </row>
    <row r="225" spans="15:16" x14ac:dyDescent="0.25">
      <c r="O225" s="8"/>
      <c r="P225" s="8"/>
    </row>
    <row r="226" spans="15:16" x14ac:dyDescent="0.25">
      <c r="O226" s="8"/>
      <c r="P226" s="8"/>
    </row>
    <row r="227" spans="15:16" x14ac:dyDescent="0.25">
      <c r="O227" s="8"/>
      <c r="P227" s="8"/>
    </row>
    <row r="228" spans="15:16" x14ac:dyDescent="0.25">
      <c r="O228" s="8"/>
      <c r="P228" s="8"/>
    </row>
    <row r="229" spans="15:16" x14ac:dyDescent="0.25">
      <c r="O229" s="8"/>
      <c r="P229" s="8"/>
    </row>
    <row r="230" spans="15:16" x14ac:dyDescent="0.25">
      <c r="O230" s="8"/>
      <c r="P230" s="8"/>
    </row>
    <row r="231" spans="15:16" x14ac:dyDescent="0.25">
      <c r="O231" s="8"/>
      <c r="P231" s="8"/>
    </row>
    <row r="232" spans="15:16" x14ac:dyDescent="0.25">
      <c r="O232" s="8"/>
      <c r="P232" s="8"/>
    </row>
    <row r="233" spans="15:16" x14ac:dyDescent="0.25">
      <c r="O233" s="8"/>
      <c r="P233" s="8"/>
    </row>
    <row r="234" spans="15:16" x14ac:dyDescent="0.25">
      <c r="O234" s="8"/>
      <c r="P234" s="8"/>
    </row>
    <row r="235" spans="15:16" x14ac:dyDescent="0.25">
      <c r="O235" s="8"/>
      <c r="P235" s="8"/>
    </row>
    <row r="236" spans="15:16" x14ac:dyDescent="0.25">
      <c r="O236" s="8"/>
      <c r="P236" s="8"/>
    </row>
    <row r="237" spans="15:16" x14ac:dyDescent="0.25">
      <c r="O237" s="8"/>
      <c r="P237" s="8"/>
    </row>
    <row r="238" spans="15:16" x14ac:dyDescent="0.25">
      <c r="O238" s="8"/>
      <c r="P238" s="8"/>
    </row>
    <row r="239" spans="15:16" x14ac:dyDescent="0.25">
      <c r="O239" s="8"/>
      <c r="P239" s="8"/>
    </row>
    <row r="240" spans="15:16" x14ac:dyDescent="0.25">
      <c r="O240" s="8"/>
      <c r="P240" s="8"/>
    </row>
    <row r="241" spans="15:16" x14ac:dyDescent="0.25">
      <c r="O241" s="8"/>
      <c r="P241" s="8"/>
    </row>
    <row r="242" spans="15:16" x14ac:dyDescent="0.25">
      <c r="O242" s="8"/>
      <c r="P242" s="8"/>
    </row>
    <row r="243" spans="15:16" x14ac:dyDescent="0.25">
      <c r="O243" s="8"/>
      <c r="P243" s="8"/>
    </row>
    <row r="244" spans="15:16" x14ac:dyDescent="0.25">
      <c r="O244" s="8"/>
      <c r="P244" s="8"/>
    </row>
    <row r="245" spans="15:16" x14ac:dyDescent="0.25">
      <c r="O245" s="8"/>
      <c r="P245" s="8"/>
    </row>
    <row r="246" spans="15:16" x14ac:dyDescent="0.25">
      <c r="O246" s="8"/>
      <c r="P246" s="8"/>
    </row>
    <row r="247" spans="15:16" x14ac:dyDescent="0.25">
      <c r="O247" s="8"/>
      <c r="P247" s="8"/>
    </row>
    <row r="248" spans="15:16" x14ac:dyDescent="0.25">
      <c r="O248" s="8"/>
      <c r="P248" s="8"/>
    </row>
    <row r="249" spans="15:16" x14ac:dyDescent="0.25">
      <c r="O249" s="8"/>
      <c r="P249" s="8"/>
    </row>
    <row r="250" spans="15:16" x14ac:dyDescent="0.25">
      <c r="O250" s="8"/>
      <c r="P250" s="8"/>
    </row>
    <row r="251" spans="15:16" x14ac:dyDescent="0.25">
      <c r="O251" s="8"/>
      <c r="P251" s="8"/>
    </row>
    <row r="252" spans="15:16" x14ac:dyDescent="0.25">
      <c r="O252" s="8"/>
      <c r="P252" s="8"/>
    </row>
    <row r="253" spans="15:16" x14ac:dyDescent="0.25">
      <c r="O253" s="8"/>
      <c r="P253" s="8"/>
    </row>
    <row r="254" spans="15:16" x14ac:dyDescent="0.25">
      <c r="O254" s="8"/>
      <c r="P254" s="8"/>
    </row>
    <row r="255" spans="15:16" x14ac:dyDescent="0.25">
      <c r="O255" s="8"/>
      <c r="P255" s="8"/>
    </row>
    <row r="256" spans="15:16" x14ac:dyDescent="0.25">
      <c r="O256" s="8"/>
      <c r="P256" s="8"/>
    </row>
    <row r="257" spans="15:16" x14ac:dyDescent="0.25">
      <c r="O257" s="8"/>
      <c r="P257" s="8"/>
    </row>
    <row r="258" spans="15:16" x14ac:dyDescent="0.25">
      <c r="O258" s="8"/>
      <c r="P258" s="8"/>
    </row>
    <row r="259" spans="15:16" x14ac:dyDescent="0.25">
      <c r="O259" s="8"/>
      <c r="P259" s="8"/>
    </row>
    <row r="260" spans="15:16" x14ac:dyDescent="0.25">
      <c r="O260" s="8"/>
      <c r="P260" s="8"/>
    </row>
    <row r="261" spans="15:16" x14ac:dyDescent="0.25">
      <c r="O261" s="8"/>
      <c r="P261" s="8"/>
    </row>
    <row r="262" spans="15:16" x14ac:dyDescent="0.25">
      <c r="O262" s="8"/>
      <c r="P262" s="8"/>
    </row>
    <row r="263" spans="15:16" x14ac:dyDescent="0.25">
      <c r="O263" s="8"/>
      <c r="P263" s="8"/>
    </row>
    <row r="264" spans="15:16" x14ac:dyDescent="0.25">
      <c r="O264" s="8"/>
      <c r="P264" s="8"/>
    </row>
    <row r="265" spans="15:16" x14ac:dyDescent="0.25">
      <c r="O265" s="8"/>
      <c r="P265" s="8"/>
    </row>
    <row r="266" spans="15:16" x14ac:dyDescent="0.25">
      <c r="O266" s="8"/>
      <c r="P266" s="8"/>
    </row>
    <row r="267" spans="15:16" x14ac:dyDescent="0.25">
      <c r="O267" s="8"/>
      <c r="P267" s="8"/>
    </row>
    <row r="268" spans="15:16" x14ac:dyDescent="0.25">
      <c r="O268" s="8"/>
      <c r="P268" s="8"/>
    </row>
    <row r="269" spans="15:16" x14ac:dyDescent="0.25">
      <c r="O269" s="8"/>
      <c r="P269" s="8"/>
    </row>
    <row r="270" spans="15:16" x14ac:dyDescent="0.25">
      <c r="O270" s="8"/>
      <c r="P270" s="8"/>
    </row>
    <row r="271" spans="15:16" x14ac:dyDescent="0.25">
      <c r="O271" s="8"/>
      <c r="P271" s="8"/>
    </row>
    <row r="272" spans="15:16" x14ac:dyDescent="0.25">
      <c r="O272" s="8"/>
      <c r="P272" s="8"/>
    </row>
    <row r="273" spans="15:16" x14ac:dyDescent="0.25">
      <c r="O273" s="8"/>
      <c r="P273" s="8"/>
    </row>
    <row r="274" spans="15:16" x14ac:dyDescent="0.25">
      <c r="O274" s="8"/>
      <c r="P274" s="8"/>
    </row>
    <row r="275" spans="15:16" x14ac:dyDescent="0.25">
      <c r="O275" s="8"/>
      <c r="P275" s="8"/>
    </row>
    <row r="276" spans="15:16" x14ac:dyDescent="0.25">
      <c r="O276" s="8"/>
      <c r="P276" s="8"/>
    </row>
    <row r="277" spans="15:16" x14ac:dyDescent="0.25">
      <c r="O277" s="8"/>
      <c r="P277" s="8"/>
    </row>
    <row r="278" spans="15:16" x14ac:dyDescent="0.25">
      <c r="O278" s="8"/>
      <c r="P278" s="8"/>
    </row>
    <row r="279" spans="15:16" x14ac:dyDescent="0.25">
      <c r="O279" s="8"/>
      <c r="P279" s="8"/>
    </row>
    <row r="280" spans="15:16" x14ac:dyDescent="0.25">
      <c r="O280" s="8"/>
      <c r="P280" s="8"/>
    </row>
    <row r="281" spans="15:16" x14ac:dyDescent="0.25">
      <c r="O281" s="8"/>
      <c r="P281" s="8"/>
    </row>
    <row r="282" spans="15:16" x14ac:dyDescent="0.25">
      <c r="O282" s="8"/>
      <c r="P282" s="8"/>
    </row>
    <row r="283" spans="15:16" x14ac:dyDescent="0.25">
      <c r="O283" s="8"/>
      <c r="P283" s="8"/>
    </row>
    <row r="284" spans="15:16" x14ac:dyDescent="0.25">
      <c r="O284" s="8"/>
      <c r="P284" s="8"/>
    </row>
    <row r="285" spans="15:16" x14ac:dyDescent="0.25">
      <c r="O285" s="8"/>
      <c r="P285" s="8"/>
    </row>
    <row r="286" spans="15:16" x14ac:dyDescent="0.25">
      <c r="O286" s="8"/>
      <c r="P286" s="8"/>
    </row>
    <row r="287" spans="15:16" x14ac:dyDescent="0.25">
      <c r="O287" s="8"/>
      <c r="P287" s="8"/>
    </row>
    <row r="288" spans="15:16" x14ac:dyDescent="0.25">
      <c r="O288" s="8"/>
      <c r="P288" s="8"/>
    </row>
    <row r="289" spans="15:16" x14ac:dyDescent="0.25">
      <c r="O289" s="8"/>
      <c r="P289" s="8"/>
    </row>
    <row r="290" spans="15:16" x14ac:dyDescent="0.25">
      <c r="O290" s="8"/>
      <c r="P290" s="8"/>
    </row>
    <row r="291" spans="15:16" x14ac:dyDescent="0.25">
      <c r="O291" s="8"/>
      <c r="P291" s="8"/>
    </row>
    <row r="292" spans="15:16" x14ac:dyDescent="0.25">
      <c r="O292" s="8"/>
      <c r="P292" s="8"/>
    </row>
    <row r="293" spans="15:16" x14ac:dyDescent="0.25">
      <c r="O293" s="8"/>
      <c r="P293" s="8"/>
    </row>
    <row r="294" spans="15:16" x14ac:dyDescent="0.25">
      <c r="O294" s="8"/>
      <c r="P294" s="8"/>
    </row>
    <row r="295" spans="15:16" x14ac:dyDescent="0.25">
      <c r="O295" s="8"/>
      <c r="P295" s="8"/>
    </row>
    <row r="296" spans="15:16" x14ac:dyDescent="0.25">
      <c r="O296" s="8"/>
      <c r="P296" s="8"/>
    </row>
    <row r="297" spans="15:16" x14ac:dyDescent="0.25">
      <c r="O297" s="8"/>
      <c r="P297" s="8"/>
    </row>
    <row r="298" spans="15:16" x14ac:dyDescent="0.25">
      <c r="O298" s="8"/>
      <c r="P298" s="8"/>
    </row>
    <row r="299" spans="15:16" x14ac:dyDescent="0.25">
      <c r="O299" s="8"/>
      <c r="P299" s="8"/>
    </row>
    <row r="300" spans="15:16" x14ac:dyDescent="0.25">
      <c r="O300" s="8"/>
      <c r="P300" s="8"/>
    </row>
    <row r="301" spans="15:16" x14ac:dyDescent="0.25">
      <c r="O301" s="8"/>
      <c r="P301" s="8"/>
    </row>
    <row r="302" spans="15:16" x14ac:dyDescent="0.25">
      <c r="O302" s="8"/>
      <c r="P302" s="8"/>
    </row>
    <row r="303" spans="15:16" x14ac:dyDescent="0.25">
      <c r="O303" s="8"/>
      <c r="P303" s="8"/>
    </row>
    <row r="304" spans="15:16" x14ac:dyDescent="0.25">
      <c r="O304" s="8"/>
      <c r="P304" s="8"/>
    </row>
    <row r="305" spans="15:16" x14ac:dyDescent="0.25">
      <c r="O305" s="8"/>
      <c r="P305" s="8"/>
    </row>
    <row r="306" spans="15:16" x14ac:dyDescent="0.25">
      <c r="O306" s="8"/>
      <c r="P306" s="8"/>
    </row>
    <row r="307" spans="15:16" x14ac:dyDescent="0.25">
      <c r="O307" s="8"/>
      <c r="P307" s="8"/>
    </row>
    <row r="308" spans="15:16" x14ac:dyDescent="0.25">
      <c r="O308" s="8"/>
      <c r="P308" s="8"/>
    </row>
    <row r="309" spans="15:16" x14ac:dyDescent="0.25">
      <c r="O309" s="8"/>
      <c r="P309" s="8"/>
    </row>
    <row r="310" spans="15:16" x14ac:dyDescent="0.25">
      <c r="O310" s="8"/>
      <c r="P310" s="8"/>
    </row>
    <row r="311" spans="15:16" x14ac:dyDescent="0.25">
      <c r="O311" s="8"/>
      <c r="P311" s="8"/>
    </row>
    <row r="312" spans="15:16" x14ac:dyDescent="0.25">
      <c r="O312" s="8"/>
      <c r="P312" s="8"/>
    </row>
    <row r="313" spans="15:16" x14ac:dyDescent="0.25">
      <c r="O313" s="8"/>
      <c r="P313" s="8"/>
    </row>
    <row r="314" spans="15:16" x14ac:dyDescent="0.25">
      <c r="O314" s="8"/>
      <c r="P314" s="8"/>
    </row>
    <row r="315" spans="15:16" x14ac:dyDescent="0.25">
      <c r="O315" s="8"/>
      <c r="P315" s="8"/>
    </row>
    <row r="316" spans="15:16" x14ac:dyDescent="0.25">
      <c r="O316" s="8"/>
      <c r="P316" s="8"/>
    </row>
    <row r="317" spans="15:16" x14ac:dyDescent="0.25">
      <c r="O317" s="8"/>
      <c r="P317" s="8"/>
    </row>
    <row r="318" spans="15:16" x14ac:dyDescent="0.25">
      <c r="O318" s="8"/>
      <c r="P318" s="8"/>
    </row>
    <row r="319" spans="15:16" x14ac:dyDescent="0.25">
      <c r="O319" s="8"/>
      <c r="P319" s="8"/>
    </row>
    <row r="320" spans="15:16" x14ac:dyDescent="0.25">
      <c r="O320" s="8"/>
      <c r="P320" s="8"/>
    </row>
    <row r="321" spans="15:16" x14ac:dyDescent="0.25">
      <c r="O321" s="8"/>
      <c r="P321" s="8"/>
    </row>
    <row r="322" spans="15:16" x14ac:dyDescent="0.25">
      <c r="O322" s="8"/>
      <c r="P322" s="8"/>
    </row>
    <row r="323" spans="15:16" x14ac:dyDescent="0.25">
      <c r="O323" s="8"/>
      <c r="P323" s="8"/>
    </row>
    <row r="324" spans="15:16" x14ac:dyDescent="0.25">
      <c r="O324" s="8"/>
      <c r="P324" s="8"/>
    </row>
    <row r="325" spans="15:16" x14ac:dyDescent="0.25">
      <c r="O325" s="8"/>
      <c r="P325" s="8"/>
    </row>
    <row r="326" spans="15:16" x14ac:dyDescent="0.25">
      <c r="O326" s="8"/>
      <c r="P326" s="8"/>
    </row>
    <row r="327" spans="15:16" x14ac:dyDescent="0.25">
      <c r="O327" s="8"/>
      <c r="P327" s="8"/>
    </row>
    <row r="328" spans="15:16" x14ac:dyDescent="0.25">
      <c r="O328" s="8"/>
      <c r="P328" s="8"/>
    </row>
    <row r="329" spans="15:16" x14ac:dyDescent="0.25">
      <c r="O329" s="8"/>
      <c r="P329" s="8"/>
    </row>
    <row r="330" spans="15:16" x14ac:dyDescent="0.25">
      <c r="O330" s="8"/>
      <c r="P330" s="8"/>
    </row>
    <row r="331" spans="15:16" x14ac:dyDescent="0.25">
      <c r="O331" s="8"/>
      <c r="P331" s="8"/>
    </row>
    <row r="332" spans="15:16" x14ac:dyDescent="0.25">
      <c r="O332" s="8"/>
      <c r="P332" s="8"/>
    </row>
    <row r="333" spans="15:16" x14ac:dyDescent="0.25">
      <c r="O333" s="8"/>
      <c r="P333" s="8"/>
    </row>
    <row r="334" spans="15:16" x14ac:dyDescent="0.25">
      <c r="O334" s="8"/>
      <c r="P334" s="8"/>
    </row>
    <row r="335" spans="15:16" x14ac:dyDescent="0.25">
      <c r="O335" s="8"/>
      <c r="P335" s="8"/>
    </row>
    <row r="336" spans="15:16" x14ac:dyDescent="0.25">
      <c r="O336" s="8"/>
      <c r="P336" s="8"/>
    </row>
    <row r="337" spans="15:16" x14ac:dyDescent="0.25">
      <c r="O337" s="8"/>
      <c r="P337" s="8"/>
    </row>
    <row r="338" spans="15:16" x14ac:dyDescent="0.25">
      <c r="O338" s="8"/>
      <c r="P338" s="8"/>
    </row>
    <row r="339" spans="15:16" x14ac:dyDescent="0.25">
      <c r="O339" s="8"/>
      <c r="P339" s="8"/>
    </row>
    <row r="340" spans="15:16" x14ac:dyDescent="0.25">
      <c r="O340" s="8"/>
      <c r="P340" s="8"/>
    </row>
    <row r="341" spans="15:16" x14ac:dyDescent="0.25">
      <c r="O341" s="8"/>
      <c r="P341" s="8"/>
    </row>
    <row r="342" spans="15:16" x14ac:dyDescent="0.25">
      <c r="O342" s="8"/>
      <c r="P342" s="8"/>
    </row>
    <row r="343" spans="15:16" x14ac:dyDescent="0.25">
      <c r="O343" s="8"/>
      <c r="P343" s="8"/>
    </row>
    <row r="344" spans="15:16" x14ac:dyDescent="0.25">
      <c r="O344" s="8"/>
      <c r="P344" s="8"/>
    </row>
    <row r="345" spans="15:16" x14ac:dyDescent="0.25">
      <c r="O345" s="8"/>
      <c r="P345" s="8"/>
    </row>
    <row r="346" spans="15:16" x14ac:dyDescent="0.25">
      <c r="O346" s="8"/>
      <c r="P346" s="8"/>
    </row>
    <row r="347" spans="15:16" x14ac:dyDescent="0.25">
      <c r="O347" s="8"/>
      <c r="P347" s="8"/>
    </row>
    <row r="348" spans="15:16" x14ac:dyDescent="0.25">
      <c r="O348" s="8"/>
      <c r="P348" s="8"/>
    </row>
    <row r="349" spans="15:16" x14ac:dyDescent="0.25">
      <c r="O349" s="8"/>
      <c r="P349" s="8"/>
    </row>
    <row r="350" spans="15:16" x14ac:dyDescent="0.25">
      <c r="O350" s="8"/>
      <c r="P350" s="8"/>
    </row>
    <row r="351" spans="15:16" x14ac:dyDescent="0.25">
      <c r="O351" s="8"/>
      <c r="P351" s="8"/>
    </row>
    <row r="352" spans="15:16" x14ac:dyDescent="0.25">
      <c r="O352" s="8"/>
      <c r="P352" s="8"/>
    </row>
    <row r="353" spans="15:16" x14ac:dyDescent="0.25">
      <c r="O353" s="8"/>
      <c r="P353" s="8"/>
    </row>
    <row r="354" spans="15:16" x14ac:dyDescent="0.25">
      <c r="O354" s="8"/>
      <c r="P354" s="8"/>
    </row>
    <row r="355" spans="15:16" x14ac:dyDescent="0.25">
      <c r="O355" s="8"/>
      <c r="P355" s="8"/>
    </row>
    <row r="356" spans="15:16" x14ac:dyDescent="0.25">
      <c r="O356" s="8"/>
      <c r="P356" s="8"/>
    </row>
    <row r="357" spans="15:16" x14ac:dyDescent="0.25">
      <c r="O357" s="8"/>
      <c r="P357" s="8"/>
    </row>
    <row r="358" spans="15:16" x14ac:dyDescent="0.25">
      <c r="O358" s="8"/>
      <c r="P358" s="8"/>
    </row>
    <row r="359" spans="15:16" x14ac:dyDescent="0.25">
      <c r="O359" s="8"/>
      <c r="P359" s="8"/>
    </row>
    <row r="360" spans="15:16" x14ac:dyDescent="0.25">
      <c r="O360" s="8"/>
      <c r="P360" s="8"/>
    </row>
    <row r="361" spans="15:16" x14ac:dyDescent="0.25">
      <c r="O361" s="8"/>
      <c r="P361" s="8"/>
    </row>
    <row r="362" spans="15:16" x14ac:dyDescent="0.25">
      <c r="O362" s="8"/>
      <c r="P362" s="8"/>
    </row>
    <row r="363" spans="15:16" x14ac:dyDescent="0.25">
      <c r="O363" s="8"/>
      <c r="P363" s="8"/>
    </row>
    <row r="364" spans="15:16" x14ac:dyDescent="0.25">
      <c r="O364" s="8"/>
      <c r="P364" s="8"/>
    </row>
    <row r="365" spans="15:16" x14ac:dyDescent="0.25">
      <c r="O365" s="8"/>
      <c r="P365" s="8"/>
    </row>
    <row r="366" spans="15:16" x14ac:dyDescent="0.25">
      <c r="O366" s="8"/>
      <c r="P366" s="8"/>
    </row>
    <row r="367" spans="15:16" x14ac:dyDescent="0.25">
      <c r="O367" s="8"/>
      <c r="P367" s="8"/>
    </row>
    <row r="368" spans="15:16" x14ac:dyDescent="0.25">
      <c r="O368" s="8"/>
      <c r="P368" s="8"/>
    </row>
    <row r="369" spans="15:16" x14ac:dyDescent="0.25">
      <c r="O369" s="8"/>
      <c r="P369" s="8"/>
    </row>
    <row r="370" spans="15:16" x14ac:dyDescent="0.25">
      <c r="O370" s="8"/>
      <c r="P370" s="8"/>
    </row>
    <row r="371" spans="15:16" x14ac:dyDescent="0.25">
      <c r="O371" s="8"/>
      <c r="P371" s="8"/>
    </row>
    <row r="372" spans="15:16" x14ac:dyDescent="0.25">
      <c r="O372" s="8"/>
      <c r="P372" s="8"/>
    </row>
    <row r="373" spans="15:16" x14ac:dyDescent="0.25">
      <c r="O373" s="8"/>
      <c r="P373" s="8"/>
    </row>
    <row r="374" spans="15:16" x14ac:dyDescent="0.25">
      <c r="O374" s="8"/>
      <c r="P374" s="8"/>
    </row>
    <row r="375" spans="15:16" x14ac:dyDescent="0.25">
      <c r="O375" s="8"/>
      <c r="P375" s="8"/>
    </row>
    <row r="376" spans="15:16" x14ac:dyDescent="0.25">
      <c r="O376" s="8"/>
      <c r="P376" s="8"/>
    </row>
    <row r="377" spans="15:16" x14ac:dyDescent="0.25">
      <c r="O377" s="8"/>
      <c r="P377" s="8"/>
    </row>
    <row r="378" spans="15:16" x14ac:dyDescent="0.25">
      <c r="O378" s="8"/>
      <c r="P378" s="8"/>
    </row>
    <row r="379" spans="15:16" x14ac:dyDescent="0.25">
      <c r="O379" s="8"/>
      <c r="P379" s="8"/>
    </row>
    <row r="380" spans="15:16" x14ac:dyDescent="0.25">
      <c r="O380" s="8"/>
      <c r="P380" s="8"/>
    </row>
    <row r="381" spans="15:16" x14ac:dyDescent="0.25">
      <c r="O381" s="8"/>
      <c r="P381" s="8"/>
    </row>
    <row r="382" spans="15:16" x14ac:dyDescent="0.25">
      <c r="O382" s="8"/>
      <c r="P382" s="8"/>
    </row>
    <row r="383" spans="15:16" x14ac:dyDescent="0.25">
      <c r="O383" s="8"/>
      <c r="P383" s="8"/>
    </row>
    <row r="384" spans="15:16" x14ac:dyDescent="0.25">
      <c r="O384" s="8"/>
      <c r="P384" s="8"/>
    </row>
    <row r="385" spans="15:16" x14ac:dyDescent="0.25">
      <c r="O385" s="8"/>
      <c r="P385" s="8"/>
    </row>
    <row r="386" spans="15:16" x14ac:dyDescent="0.25">
      <c r="O386" s="8"/>
      <c r="P386" s="8"/>
    </row>
    <row r="387" spans="15:16" x14ac:dyDescent="0.25">
      <c r="O387" s="8"/>
      <c r="P387" s="8"/>
    </row>
    <row r="388" spans="15:16" x14ac:dyDescent="0.25">
      <c r="O388" s="8"/>
      <c r="P388" s="8"/>
    </row>
    <row r="389" spans="15:16" x14ac:dyDescent="0.25">
      <c r="O389" s="8"/>
      <c r="P389" s="8"/>
    </row>
    <row r="390" spans="15:16" x14ac:dyDescent="0.25">
      <c r="O390" s="8"/>
      <c r="P390" s="8"/>
    </row>
    <row r="391" spans="15:16" x14ac:dyDescent="0.25">
      <c r="O391" s="8"/>
      <c r="P391" s="8"/>
    </row>
    <row r="392" spans="15:16" x14ac:dyDescent="0.25">
      <c r="O392" s="8"/>
      <c r="P392" s="8"/>
    </row>
    <row r="393" spans="15:16" x14ac:dyDescent="0.25">
      <c r="O393" s="8"/>
      <c r="P393" s="8"/>
    </row>
    <row r="394" spans="15:16" x14ac:dyDescent="0.25">
      <c r="O394" s="8"/>
      <c r="P394" s="8"/>
    </row>
    <row r="395" spans="15:16" x14ac:dyDescent="0.25">
      <c r="O395" s="8"/>
      <c r="P395" s="8"/>
    </row>
    <row r="396" spans="15:16" x14ac:dyDescent="0.25">
      <c r="O396" s="8"/>
      <c r="P396" s="8"/>
    </row>
    <row r="397" spans="15:16" x14ac:dyDescent="0.25">
      <c r="O397" s="8"/>
      <c r="P397" s="8"/>
    </row>
    <row r="398" spans="15:16" x14ac:dyDescent="0.25">
      <c r="O398" s="8"/>
      <c r="P398" s="8"/>
    </row>
    <row r="399" spans="15:16" x14ac:dyDescent="0.25">
      <c r="O399" s="8"/>
      <c r="P399" s="8"/>
    </row>
    <row r="400" spans="15:16" x14ac:dyDescent="0.25">
      <c r="O400" s="8"/>
      <c r="P400" s="8"/>
    </row>
    <row r="401" spans="15:16" x14ac:dyDescent="0.25">
      <c r="O401" s="8"/>
      <c r="P401" s="8"/>
    </row>
    <row r="402" spans="15:16" x14ac:dyDescent="0.25">
      <c r="O402" s="8"/>
      <c r="P402" s="8"/>
    </row>
    <row r="403" spans="15:16" x14ac:dyDescent="0.25">
      <c r="O403" s="8"/>
      <c r="P403" s="8"/>
    </row>
    <row r="404" spans="15:16" x14ac:dyDescent="0.25">
      <c r="O404" s="8"/>
      <c r="P404" s="8"/>
    </row>
    <row r="405" spans="15:16" x14ac:dyDescent="0.25">
      <c r="O405" s="8"/>
      <c r="P405" s="8"/>
    </row>
    <row r="406" spans="15:16" x14ac:dyDescent="0.25">
      <c r="O406" s="8"/>
      <c r="P406" s="8"/>
    </row>
    <row r="407" spans="15:16" x14ac:dyDescent="0.25">
      <c r="O407" s="8"/>
      <c r="P407" s="8"/>
    </row>
    <row r="408" spans="15:16" x14ac:dyDescent="0.25">
      <c r="O408" s="8"/>
      <c r="P408" s="8"/>
    </row>
    <row r="409" spans="15:16" x14ac:dyDescent="0.25">
      <c r="O409" s="8"/>
      <c r="P409" s="8"/>
    </row>
    <row r="410" spans="15:16" x14ac:dyDescent="0.25">
      <c r="O410" s="8"/>
      <c r="P410" s="8"/>
    </row>
    <row r="411" spans="15:16" x14ac:dyDescent="0.25">
      <c r="O411" s="8"/>
      <c r="P411" s="8"/>
    </row>
    <row r="412" spans="15:16" x14ac:dyDescent="0.25">
      <c r="O412" s="8"/>
      <c r="P412" s="8"/>
    </row>
    <row r="413" spans="15:16" x14ac:dyDescent="0.25">
      <c r="O413" s="8"/>
      <c r="P413" s="8"/>
    </row>
    <row r="414" spans="15:16" x14ac:dyDescent="0.25">
      <c r="O414" s="8"/>
      <c r="P414" s="8"/>
    </row>
    <row r="415" spans="15:16" x14ac:dyDescent="0.25">
      <c r="O415" s="8"/>
      <c r="P415" s="8"/>
    </row>
    <row r="416" spans="15:16" x14ac:dyDescent="0.25">
      <c r="O416" s="8"/>
      <c r="P416" s="8"/>
    </row>
    <row r="417" spans="15:16" x14ac:dyDescent="0.25">
      <c r="O417" s="8"/>
      <c r="P417" s="8"/>
    </row>
    <row r="418" spans="15:16" x14ac:dyDescent="0.25">
      <c r="O418" s="8"/>
      <c r="P418" s="8"/>
    </row>
    <row r="419" spans="15:16" x14ac:dyDescent="0.25">
      <c r="O419" s="8"/>
      <c r="P419" s="8"/>
    </row>
    <row r="420" spans="15:16" x14ac:dyDescent="0.25">
      <c r="O420" s="8"/>
      <c r="P420" s="8"/>
    </row>
    <row r="421" spans="15:16" x14ac:dyDescent="0.25">
      <c r="O421" s="8"/>
      <c r="P421" s="8"/>
    </row>
    <row r="422" spans="15:16" x14ac:dyDescent="0.25">
      <c r="O422" s="8"/>
      <c r="P422" s="8"/>
    </row>
    <row r="423" spans="15:16" x14ac:dyDescent="0.25">
      <c r="O423" s="8"/>
      <c r="P423" s="8"/>
    </row>
    <row r="424" spans="15:16" x14ac:dyDescent="0.25">
      <c r="O424" s="8"/>
      <c r="P424" s="8"/>
    </row>
    <row r="425" spans="15:16" x14ac:dyDescent="0.25">
      <c r="O425" s="8"/>
      <c r="P425" s="8"/>
    </row>
    <row r="426" spans="15:16" x14ac:dyDescent="0.25">
      <c r="O426" s="8"/>
      <c r="P426" s="8"/>
    </row>
    <row r="427" spans="15:16" x14ac:dyDescent="0.25">
      <c r="O427" s="8"/>
      <c r="P427" s="8"/>
    </row>
    <row r="428" spans="15:16" x14ac:dyDescent="0.25">
      <c r="O428" s="8"/>
      <c r="P428" s="8"/>
    </row>
    <row r="429" spans="15:16" x14ac:dyDescent="0.25">
      <c r="O429" s="8"/>
      <c r="P429" s="8"/>
    </row>
    <row r="430" spans="15:16" x14ac:dyDescent="0.25">
      <c r="O430" s="8"/>
      <c r="P430" s="8"/>
    </row>
    <row r="431" spans="15:16" x14ac:dyDescent="0.25">
      <c r="O431" s="8"/>
      <c r="P431" s="8"/>
    </row>
    <row r="432" spans="15:16" x14ac:dyDescent="0.25">
      <c r="O432" s="8"/>
      <c r="P432" s="8"/>
    </row>
    <row r="433" spans="15:16" x14ac:dyDescent="0.25">
      <c r="O433" s="8"/>
      <c r="P433" s="8"/>
    </row>
    <row r="434" spans="15:16" x14ac:dyDescent="0.25">
      <c r="O434" s="8"/>
      <c r="P434" s="8"/>
    </row>
    <row r="435" spans="15:16" x14ac:dyDescent="0.25">
      <c r="O435" s="8"/>
      <c r="P435" s="8"/>
    </row>
    <row r="436" spans="15:16" x14ac:dyDescent="0.25">
      <c r="O436" s="8"/>
      <c r="P436" s="8"/>
    </row>
    <row r="437" spans="15:16" x14ac:dyDescent="0.25">
      <c r="O437" s="8"/>
      <c r="P437" s="8"/>
    </row>
    <row r="438" spans="15:16" x14ac:dyDescent="0.25">
      <c r="O438" s="8"/>
      <c r="P438" s="8"/>
    </row>
    <row r="439" spans="15:16" x14ac:dyDescent="0.25">
      <c r="O439" s="8"/>
      <c r="P439" s="8"/>
    </row>
    <row r="440" spans="15:16" x14ac:dyDescent="0.25">
      <c r="O440" s="8"/>
      <c r="P440" s="8"/>
    </row>
    <row r="441" spans="15:16" x14ac:dyDescent="0.25">
      <c r="O441" s="8"/>
      <c r="P441" s="8"/>
    </row>
    <row r="442" spans="15:16" x14ac:dyDescent="0.25">
      <c r="O442" s="8"/>
      <c r="P442" s="8"/>
    </row>
    <row r="443" spans="15:16" x14ac:dyDescent="0.25">
      <c r="O443" s="8"/>
      <c r="P443" s="8"/>
    </row>
    <row r="444" spans="15:16" x14ac:dyDescent="0.25">
      <c r="O444" s="8"/>
      <c r="P444" s="8"/>
    </row>
    <row r="445" spans="15:16" x14ac:dyDescent="0.25">
      <c r="O445" s="8"/>
      <c r="P445" s="8"/>
    </row>
    <row r="446" spans="15:16" x14ac:dyDescent="0.25">
      <c r="O446" s="8"/>
      <c r="P446" s="8"/>
    </row>
    <row r="447" spans="15:16" x14ac:dyDescent="0.25">
      <c r="O447" s="8"/>
      <c r="P447" s="8"/>
    </row>
    <row r="448" spans="15:16" x14ac:dyDescent="0.25">
      <c r="O448" s="8"/>
      <c r="P448" s="8"/>
    </row>
    <row r="449" spans="15:16" x14ac:dyDescent="0.25">
      <c r="O449" s="8"/>
      <c r="P449" s="8"/>
    </row>
    <row r="450" spans="15:16" x14ac:dyDescent="0.25">
      <c r="O450" s="8"/>
      <c r="P450" s="8"/>
    </row>
    <row r="451" spans="15:16" x14ac:dyDescent="0.25">
      <c r="O451" s="8"/>
      <c r="P451" s="8"/>
    </row>
    <row r="452" spans="15:16" x14ac:dyDescent="0.25">
      <c r="O452" s="8"/>
      <c r="P452" s="8"/>
    </row>
    <row r="453" spans="15:16" x14ac:dyDescent="0.25">
      <c r="O453" s="8"/>
      <c r="P453" s="8"/>
    </row>
    <row r="454" spans="15:16" x14ac:dyDescent="0.25">
      <c r="O454" s="8"/>
      <c r="P454" s="8"/>
    </row>
    <row r="455" spans="15:16" x14ac:dyDescent="0.25">
      <c r="O455" s="8"/>
      <c r="P455" s="8"/>
    </row>
    <row r="456" spans="15:16" x14ac:dyDescent="0.25">
      <c r="O456" s="8"/>
      <c r="P456" s="8"/>
    </row>
    <row r="457" spans="15:16" x14ac:dyDescent="0.25">
      <c r="O457" s="8"/>
      <c r="P457" s="8"/>
    </row>
    <row r="458" spans="15:16" x14ac:dyDescent="0.25">
      <c r="O458" s="8"/>
      <c r="P458" s="8"/>
    </row>
    <row r="459" spans="15:16" x14ac:dyDescent="0.25">
      <c r="O459" s="8"/>
      <c r="P459" s="8"/>
    </row>
    <row r="460" spans="15:16" x14ac:dyDescent="0.25">
      <c r="O460" s="8"/>
      <c r="P460" s="8"/>
    </row>
    <row r="461" spans="15:16" x14ac:dyDescent="0.25">
      <c r="O461" s="8"/>
      <c r="P461" s="8"/>
    </row>
    <row r="462" spans="15:16" x14ac:dyDescent="0.25">
      <c r="O462" s="8"/>
      <c r="P462" s="8"/>
    </row>
    <row r="463" spans="15:16" x14ac:dyDescent="0.25">
      <c r="O463" s="8"/>
      <c r="P463" s="8"/>
    </row>
    <row r="464" spans="15:16" x14ac:dyDescent="0.25">
      <c r="O464" s="8"/>
      <c r="P464" s="8"/>
    </row>
    <row r="465" spans="15:16" x14ac:dyDescent="0.25">
      <c r="O465" s="8"/>
      <c r="P465" s="8"/>
    </row>
    <row r="466" spans="15:16" x14ac:dyDescent="0.25">
      <c r="O466" s="8"/>
      <c r="P466" s="8"/>
    </row>
    <row r="467" spans="15:16" x14ac:dyDescent="0.25">
      <c r="O467" s="8"/>
      <c r="P467" s="8"/>
    </row>
    <row r="468" spans="15:16" x14ac:dyDescent="0.25">
      <c r="O468" s="8"/>
      <c r="P468" s="8"/>
    </row>
    <row r="469" spans="15:16" x14ac:dyDescent="0.25">
      <c r="O469" s="8"/>
      <c r="P469" s="8"/>
    </row>
    <row r="470" spans="15:16" x14ac:dyDescent="0.25">
      <c r="O470" s="8"/>
      <c r="P470" s="8"/>
    </row>
    <row r="471" spans="15:16" x14ac:dyDescent="0.25">
      <c r="O471" s="8"/>
      <c r="P471" s="8"/>
    </row>
    <row r="472" spans="15:16" x14ac:dyDescent="0.25">
      <c r="O472" s="8"/>
      <c r="P472" s="8"/>
    </row>
    <row r="473" spans="15:16" x14ac:dyDescent="0.25">
      <c r="O473" s="8"/>
      <c r="P473" s="8"/>
    </row>
    <row r="474" spans="15:16" x14ac:dyDescent="0.25">
      <c r="O474" s="8"/>
      <c r="P474" s="8"/>
    </row>
    <row r="475" spans="15:16" x14ac:dyDescent="0.25">
      <c r="O475" s="8"/>
      <c r="P475" s="8"/>
    </row>
    <row r="476" spans="15:16" x14ac:dyDescent="0.25">
      <c r="O476" s="8"/>
      <c r="P476" s="8"/>
    </row>
    <row r="477" spans="15:16" x14ac:dyDescent="0.25">
      <c r="O477" s="8"/>
      <c r="P477" s="8"/>
    </row>
    <row r="478" spans="15:16" x14ac:dyDescent="0.25">
      <c r="O478" s="8"/>
      <c r="P478" s="8"/>
    </row>
    <row r="479" spans="15:16" x14ac:dyDescent="0.25">
      <c r="O479" s="8"/>
      <c r="P479" s="8"/>
    </row>
    <row r="480" spans="15:16" x14ac:dyDescent="0.25">
      <c r="O480" s="8"/>
      <c r="P480" s="8"/>
    </row>
    <row r="481" spans="15:16" x14ac:dyDescent="0.25">
      <c r="O481" s="8"/>
      <c r="P481" s="8"/>
    </row>
    <row r="482" spans="15:16" x14ac:dyDescent="0.25">
      <c r="O482" s="8"/>
      <c r="P482" s="8"/>
    </row>
    <row r="483" spans="15:16" x14ac:dyDescent="0.25">
      <c r="O483" s="8"/>
      <c r="P483" s="8"/>
    </row>
    <row r="484" spans="15:16" x14ac:dyDescent="0.25">
      <c r="O484" s="8"/>
      <c r="P484" s="8"/>
    </row>
    <row r="485" spans="15:16" x14ac:dyDescent="0.25">
      <c r="O485" s="8"/>
      <c r="P485" s="8"/>
    </row>
    <row r="486" spans="15:16" x14ac:dyDescent="0.25">
      <c r="O486" s="8"/>
      <c r="P486" s="8"/>
    </row>
    <row r="487" spans="15:16" x14ac:dyDescent="0.25">
      <c r="O487" s="8"/>
      <c r="P487" s="8"/>
    </row>
    <row r="488" spans="15:16" x14ac:dyDescent="0.25">
      <c r="O488" s="8"/>
      <c r="P488" s="8"/>
    </row>
    <row r="489" spans="15:16" x14ac:dyDescent="0.25">
      <c r="O489" s="8"/>
      <c r="P489" s="8"/>
    </row>
    <row r="490" spans="15:16" x14ac:dyDescent="0.25">
      <c r="O490" s="8"/>
      <c r="P490" s="8"/>
    </row>
    <row r="491" spans="15:16" x14ac:dyDescent="0.25">
      <c r="O491" s="8"/>
      <c r="P491" s="8"/>
    </row>
    <row r="492" spans="15:16" x14ac:dyDescent="0.25">
      <c r="O492" s="8"/>
      <c r="P492" s="8"/>
    </row>
    <row r="493" spans="15:16" x14ac:dyDescent="0.25">
      <c r="O493" s="8"/>
      <c r="P493" s="8"/>
    </row>
    <row r="494" spans="15:16" x14ac:dyDescent="0.25">
      <c r="O494" s="8"/>
      <c r="P494" s="8"/>
    </row>
    <row r="495" spans="15:16" x14ac:dyDescent="0.25">
      <c r="O495" s="8"/>
      <c r="P495" s="8"/>
    </row>
    <row r="496" spans="15:16" x14ac:dyDescent="0.25">
      <c r="O496" s="8"/>
      <c r="P496" s="8"/>
    </row>
    <row r="497" spans="15:16" x14ac:dyDescent="0.25">
      <c r="O497" s="8"/>
      <c r="P497" s="8"/>
    </row>
    <row r="498" spans="15:16" x14ac:dyDescent="0.25">
      <c r="O498" s="8"/>
      <c r="P498" s="8"/>
    </row>
    <row r="499" spans="15:16" x14ac:dyDescent="0.25">
      <c r="O499" s="8"/>
      <c r="P499" s="8"/>
    </row>
    <row r="500" spans="15:16" x14ac:dyDescent="0.25">
      <c r="O500" s="8"/>
      <c r="P500" s="8"/>
    </row>
    <row r="501" spans="15:16" x14ac:dyDescent="0.25">
      <c r="O501" s="8"/>
      <c r="P501" s="8"/>
    </row>
    <row r="502" spans="15:16" x14ac:dyDescent="0.25">
      <c r="O502" s="8"/>
      <c r="P502" s="8"/>
    </row>
    <row r="503" spans="15:16" x14ac:dyDescent="0.25">
      <c r="O503" s="8"/>
      <c r="P503" s="8"/>
    </row>
    <row r="504" spans="15:16" x14ac:dyDescent="0.25">
      <c r="O504" s="8"/>
      <c r="P504" s="8"/>
    </row>
    <row r="505" spans="15:16" x14ac:dyDescent="0.25">
      <c r="O505" s="8"/>
      <c r="P505" s="8"/>
    </row>
    <row r="506" spans="15:16" x14ac:dyDescent="0.25">
      <c r="O506" s="8"/>
      <c r="P506" s="8"/>
    </row>
    <row r="507" spans="15:16" x14ac:dyDescent="0.25">
      <c r="O507" s="8"/>
      <c r="P507" s="8"/>
    </row>
    <row r="508" spans="15:16" x14ac:dyDescent="0.25">
      <c r="O508" s="8"/>
      <c r="P508" s="8"/>
    </row>
    <row r="509" spans="15:16" x14ac:dyDescent="0.25">
      <c r="O509" s="8"/>
      <c r="P509" s="8"/>
    </row>
    <row r="510" spans="15:16" x14ac:dyDescent="0.25">
      <c r="O510" s="8"/>
      <c r="P510" s="8"/>
    </row>
    <row r="511" spans="15:16" x14ac:dyDescent="0.25">
      <c r="O511" s="8"/>
      <c r="P511" s="8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8.25" x14ac:dyDescent="0.1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8.25" x14ac:dyDescent="0.1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Tânia Michel Pereira</dc:creator>
  <cp:lastModifiedBy>24328</cp:lastModifiedBy>
  <dcterms:created xsi:type="dcterms:W3CDTF">2003-06-11T13:58:17Z</dcterms:created>
  <dcterms:modified xsi:type="dcterms:W3CDTF">2021-07-01T03:44:50Z</dcterms:modified>
</cp:coreProperties>
</file>